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unter\Documents\B\Budget  Capital 300619\"/>
    </mc:Choice>
  </mc:AlternateContent>
  <xr:revisionPtr revIDLastSave="0" documentId="8_{AA55AAC9-D119-4CEF-8189-90E56D5BC96F}" xr6:coauthVersionLast="36" xr6:coauthVersionMax="36" xr10:uidLastSave="{00000000-0000-0000-0000-000000000000}"/>
  <bookViews>
    <workbookView xWindow="0" yWindow="0" windowWidth="20490" windowHeight="7530" xr2:uid="{00000000-000D-0000-FFFF-FFFF00000000}"/>
  </bookViews>
  <sheets>
    <sheet name="Range" sheetId="1" r:id="rId1"/>
    <sheet name="Table 2D" sheetId="4" r:id="rId2"/>
    <sheet name="Data 3D" sheetId="5" r:id="rId3"/>
    <sheet name="Tablular Format" sheetId="3" r:id="rId4"/>
    <sheet name="CF Waterfall" sheetId="6" r:id="rId5"/>
    <sheet name="Ex" sheetId="7" r:id="rId6"/>
  </sheets>
  <definedNames>
    <definedName name="Amount">'Tablular Format'!$D$6:$D$29</definedName>
    <definedName name="Aunit">Range!$B$6:$E$6</definedName>
    <definedName name="City">'Tablular Format'!$A$6:$A$29</definedName>
    <definedName name="lookup">#REF!</definedName>
    <definedName name="Mths_in_Qtr" localSheetId="5">Ex!$C$80</definedName>
    <definedName name="Mths_in_Qtr">'CF Waterfall'!$C$80</definedName>
    <definedName name="Period">'Tablular Format'!$C$6:$C$29</definedName>
    <definedName name="Product">'Tablular Format'!$B$6:$B$29</definedName>
    <definedName name="Product1" localSheetId="2">'Data 3D'!$B$6:$E$6</definedName>
    <definedName name="Product1">'Table 2D'!$B$6:$E$6</definedName>
    <definedName name="Product2" localSheetId="2">'Data 3D'!$B$7:$E$7</definedName>
    <definedName name="Product2">'Table 2D'!$B$7:$E$7</definedName>
    <definedName name="Product3" localSheetId="2">'Data 3D'!$B$8:$E$8</definedName>
    <definedName name="Product3">'Table 2D'!$B$8:$E$8</definedName>
    <definedName name="ProductUnit">'Table 2D'!$B$6:$E$8</definedName>
    <definedName name="UnitMel">'Data 3D'!$B$11:$E$13</definedName>
    <definedName name="UnitSyd">'Data 3D'!$B$6:$E$8</definedName>
  </definedNames>
  <calcPr calcId="191029" concurrentCalc="0"/>
  <pivotCaches>
    <pivotCache cacheId="0" r:id="rId7"/>
  </pivotCaches>
</workbook>
</file>

<file path=xl/calcChain.xml><?xml version="1.0" encoding="utf-8"?>
<calcChain xmlns="http://schemas.openxmlformats.org/spreadsheetml/2006/main">
  <c r="D53" i="7" l="1"/>
  <c r="AA12" i="6"/>
  <c r="AA35" i="6"/>
  <c r="AA61" i="6"/>
  <c r="AA62" i="6"/>
  <c r="AA63" i="6"/>
  <c r="AA22" i="6"/>
  <c r="AA65" i="6"/>
  <c r="AA66" i="6"/>
  <c r="AA67" i="6"/>
  <c r="AA69" i="6"/>
  <c r="AA70" i="6"/>
  <c r="AA42" i="6"/>
  <c r="AA71" i="6"/>
  <c r="AA49" i="6"/>
  <c r="AA72" i="6"/>
  <c r="AA16" i="6"/>
  <c r="AA24" i="6"/>
  <c r="AA29" i="6"/>
  <c r="AA31" i="6"/>
  <c r="AA37" i="6"/>
  <c r="AA44" i="6"/>
  <c r="AA51" i="6"/>
  <c r="H57" i="6"/>
  <c r="H12" i="6"/>
  <c r="H16" i="6"/>
  <c r="H22" i="6"/>
  <c r="H24" i="6"/>
  <c r="H29" i="6"/>
  <c r="H31" i="6"/>
  <c r="H33" i="6"/>
  <c r="H35" i="6"/>
  <c r="H37" i="6"/>
  <c r="H42" i="6"/>
  <c r="H44" i="6"/>
  <c r="H49" i="6"/>
  <c r="H51" i="6"/>
  <c r="H3" i="6"/>
  <c r="H4" i="6"/>
  <c r="I3" i="6"/>
  <c r="I4" i="6"/>
  <c r="J3" i="6"/>
  <c r="J4" i="6"/>
  <c r="K3" i="6"/>
  <c r="K4" i="6"/>
  <c r="L3" i="6"/>
  <c r="L4" i="6"/>
  <c r="M3" i="6"/>
  <c r="M4" i="6"/>
  <c r="N3" i="6"/>
  <c r="N4" i="6"/>
  <c r="O3" i="6"/>
  <c r="O4" i="6"/>
  <c r="P3" i="6"/>
  <c r="P4" i="6"/>
  <c r="Q3" i="6"/>
  <c r="Q4" i="6"/>
  <c r="R3" i="6"/>
  <c r="R4" i="6"/>
  <c r="S3" i="6"/>
  <c r="S4" i="6"/>
  <c r="T3" i="6"/>
  <c r="T4" i="6"/>
  <c r="U3" i="6"/>
  <c r="U4" i="6"/>
  <c r="V3" i="6"/>
  <c r="V4" i="6"/>
  <c r="W3" i="6"/>
  <c r="W4" i="6"/>
  <c r="X3" i="6"/>
  <c r="X4" i="6"/>
  <c r="Y3" i="6"/>
  <c r="Y4" i="6"/>
  <c r="Z3" i="6"/>
  <c r="Z4" i="6"/>
  <c r="AA3" i="6"/>
  <c r="AA4" i="6"/>
  <c r="D53" i="6"/>
  <c r="H53" i="6"/>
  <c r="H55" i="6"/>
  <c r="H58" i="6"/>
  <c r="I57" i="6"/>
  <c r="I12" i="6"/>
  <c r="I16" i="6"/>
  <c r="I22" i="6"/>
  <c r="I24" i="6"/>
  <c r="I29" i="6"/>
  <c r="I31" i="6"/>
  <c r="I33" i="6"/>
  <c r="I35" i="6"/>
  <c r="I37" i="6"/>
  <c r="I42" i="6"/>
  <c r="I44" i="6"/>
  <c r="I49" i="6"/>
  <c r="I51" i="6"/>
  <c r="I53" i="6"/>
  <c r="I55" i="6"/>
  <c r="I58" i="6"/>
  <c r="J57" i="6"/>
  <c r="J12" i="6"/>
  <c r="J16" i="6"/>
  <c r="J22" i="6"/>
  <c r="J24" i="6"/>
  <c r="J29" i="6"/>
  <c r="J31" i="6"/>
  <c r="J35" i="6"/>
  <c r="J37" i="6"/>
  <c r="J42" i="6"/>
  <c r="J44" i="6"/>
  <c r="J49" i="6"/>
  <c r="J51" i="6"/>
  <c r="J53" i="6"/>
  <c r="J55" i="6"/>
  <c r="J58" i="6"/>
  <c r="K57" i="6"/>
  <c r="K12" i="6"/>
  <c r="K16" i="6"/>
  <c r="K22" i="6"/>
  <c r="K24" i="6"/>
  <c r="K29" i="6"/>
  <c r="K31" i="6"/>
  <c r="K35" i="6"/>
  <c r="K37" i="6"/>
  <c r="K42" i="6"/>
  <c r="K44" i="6"/>
  <c r="K49" i="6"/>
  <c r="K51" i="6"/>
  <c r="K53" i="6"/>
  <c r="K55" i="6"/>
  <c r="K58" i="6"/>
  <c r="L57" i="6"/>
  <c r="L12" i="6"/>
  <c r="L16" i="6"/>
  <c r="L22" i="6"/>
  <c r="L24" i="6"/>
  <c r="L29" i="6"/>
  <c r="L31" i="6"/>
  <c r="L35" i="6"/>
  <c r="L37" i="6"/>
  <c r="L42" i="6"/>
  <c r="L44" i="6"/>
  <c r="L49" i="6"/>
  <c r="L51" i="6"/>
  <c r="L53" i="6"/>
  <c r="L55" i="6"/>
  <c r="L58" i="6"/>
  <c r="M57" i="6"/>
  <c r="M12" i="6"/>
  <c r="M16" i="6"/>
  <c r="M22" i="6"/>
  <c r="M24" i="6"/>
  <c r="M29" i="6"/>
  <c r="M31" i="6"/>
  <c r="M35" i="6"/>
  <c r="M37" i="6"/>
  <c r="M42" i="6"/>
  <c r="M44" i="6"/>
  <c r="M49" i="6"/>
  <c r="M51" i="6"/>
  <c r="M53" i="6"/>
  <c r="M55" i="6"/>
  <c r="M58" i="6"/>
  <c r="N57" i="6"/>
  <c r="N12" i="6"/>
  <c r="N16" i="6"/>
  <c r="N22" i="6"/>
  <c r="N24" i="6"/>
  <c r="N29" i="6"/>
  <c r="N31" i="6"/>
  <c r="N35" i="6"/>
  <c r="N37" i="6"/>
  <c r="N42" i="6"/>
  <c r="N44" i="6"/>
  <c r="N49" i="6"/>
  <c r="N51" i="6"/>
  <c r="N53" i="6"/>
  <c r="N55" i="6"/>
  <c r="N58" i="6"/>
  <c r="O57" i="6"/>
  <c r="O12" i="6"/>
  <c r="O16" i="6"/>
  <c r="O22" i="6"/>
  <c r="O24" i="6"/>
  <c r="O29" i="6"/>
  <c r="O31" i="6"/>
  <c r="O35" i="6"/>
  <c r="O37" i="6"/>
  <c r="O42" i="6"/>
  <c r="O44" i="6"/>
  <c r="O49" i="6"/>
  <c r="O51" i="6"/>
  <c r="O53" i="6"/>
  <c r="O55" i="6"/>
  <c r="O58" i="6"/>
  <c r="P57" i="6"/>
  <c r="P12" i="6"/>
  <c r="P16" i="6"/>
  <c r="P22" i="6"/>
  <c r="P24" i="6"/>
  <c r="P29" i="6"/>
  <c r="P31" i="6"/>
  <c r="P35" i="6"/>
  <c r="P37" i="6"/>
  <c r="P42" i="6"/>
  <c r="P44" i="6"/>
  <c r="P49" i="6"/>
  <c r="P51" i="6"/>
  <c r="P53" i="6"/>
  <c r="P55" i="6"/>
  <c r="P58" i="6"/>
  <c r="Q57" i="6"/>
  <c r="Q12" i="6"/>
  <c r="Q16" i="6"/>
  <c r="Q22" i="6"/>
  <c r="Q24" i="6"/>
  <c r="Q29" i="6"/>
  <c r="Q31" i="6"/>
  <c r="Q35" i="6"/>
  <c r="Q37" i="6"/>
  <c r="Q42" i="6"/>
  <c r="Q44" i="6"/>
  <c r="Q49" i="6"/>
  <c r="Q51" i="6"/>
  <c r="Q53" i="6"/>
  <c r="Q55" i="6"/>
  <c r="Q58" i="6"/>
  <c r="R57" i="6"/>
  <c r="R12" i="6"/>
  <c r="R16" i="6"/>
  <c r="R22" i="6"/>
  <c r="R24" i="6"/>
  <c r="R29" i="6"/>
  <c r="R31" i="6"/>
  <c r="R35" i="6"/>
  <c r="R37" i="6"/>
  <c r="R42" i="6"/>
  <c r="R44" i="6"/>
  <c r="R49" i="6"/>
  <c r="R51" i="6"/>
  <c r="R53" i="6"/>
  <c r="R55" i="6"/>
  <c r="R58" i="6"/>
  <c r="S57" i="6"/>
  <c r="S12" i="6"/>
  <c r="S16" i="6"/>
  <c r="S22" i="6"/>
  <c r="S24" i="6"/>
  <c r="S29" i="6"/>
  <c r="S31" i="6"/>
  <c r="S35" i="6"/>
  <c r="S37" i="6"/>
  <c r="S42" i="6"/>
  <c r="S44" i="6"/>
  <c r="S49" i="6"/>
  <c r="S51" i="6"/>
  <c r="S53" i="6"/>
  <c r="S55" i="6"/>
  <c r="S58" i="6"/>
  <c r="T57" i="6"/>
  <c r="T12" i="6"/>
  <c r="T16" i="6"/>
  <c r="T22" i="6"/>
  <c r="T24" i="6"/>
  <c r="T29" i="6"/>
  <c r="T31" i="6"/>
  <c r="T35" i="6"/>
  <c r="T37" i="6"/>
  <c r="T42" i="6"/>
  <c r="T44" i="6"/>
  <c r="T49" i="6"/>
  <c r="T51" i="6"/>
  <c r="T53" i="6"/>
  <c r="T55" i="6"/>
  <c r="T58" i="6"/>
  <c r="U57" i="6"/>
  <c r="U12" i="6"/>
  <c r="U16" i="6"/>
  <c r="U22" i="6"/>
  <c r="U24" i="6"/>
  <c r="U29" i="6"/>
  <c r="U31" i="6"/>
  <c r="U35" i="6"/>
  <c r="U37" i="6"/>
  <c r="U42" i="6"/>
  <c r="U44" i="6"/>
  <c r="U49" i="6"/>
  <c r="U51" i="6"/>
  <c r="U53" i="6"/>
  <c r="U55" i="6"/>
  <c r="U58" i="6"/>
  <c r="V57" i="6"/>
  <c r="V12" i="6"/>
  <c r="V16" i="6"/>
  <c r="V22" i="6"/>
  <c r="V24" i="6"/>
  <c r="V29" i="6"/>
  <c r="V31" i="6"/>
  <c r="V35" i="6"/>
  <c r="V37" i="6"/>
  <c r="V42" i="6"/>
  <c r="V44" i="6"/>
  <c r="V49" i="6"/>
  <c r="V51" i="6"/>
  <c r="V53" i="6"/>
  <c r="V55" i="6"/>
  <c r="V58" i="6"/>
  <c r="W57" i="6"/>
  <c r="W12" i="6"/>
  <c r="W16" i="6"/>
  <c r="W22" i="6"/>
  <c r="W24" i="6"/>
  <c r="W29" i="6"/>
  <c r="W31" i="6"/>
  <c r="W35" i="6"/>
  <c r="W37" i="6"/>
  <c r="W42" i="6"/>
  <c r="W44" i="6"/>
  <c r="W49" i="6"/>
  <c r="W51" i="6"/>
  <c r="W53" i="6"/>
  <c r="W55" i="6"/>
  <c r="W58" i="6"/>
  <c r="X57" i="6"/>
  <c r="X12" i="6"/>
  <c r="X16" i="6"/>
  <c r="X22" i="6"/>
  <c r="X24" i="6"/>
  <c r="X29" i="6"/>
  <c r="X31" i="6"/>
  <c r="X35" i="6"/>
  <c r="X37" i="6"/>
  <c r="X42" i="6"/>
  <c r="X44" i="6"/>
  <c r="X49" i="6"/>
  <c r="X51" i="6"/>
  <c r="X53" i="6"/>
  <c r="X55" i="6"/>
  <c r="X58" i="6"/>
  <c r="Y57" i="6"/>
  <c r="Y12" i="6"/>
  <c r="Y16" i="6"/>
  <c r="Y22" i="6"/>
  <c r="Y24" i="6"/>
  <c r="Y29" i="6"/>
  <c r="Y31" i="6"/>
  <c r="Y35" i="6"/>
  <c r="Y37" i="6"/>
  <c r="Y42" i="6"/>
  <c r="Y44" i="6"/>
  <c r="Y49" i="6"/>
  <c r="Y51" i="6"/>
  <c r="Y53" i="6"/>
  <c r="Y55" i="6"/>
  <c r="Y58" i="6"/>
  <c r="Z57" i="6"/>
  <c r="Z12" i="6"/>
  <c r="Z16" i="6"/>
  <c r="Z22" i="6"/>
  <c r="Z24" i="6"/>
  <c r="Z29" i="6"/>
  <c r="Z31" i="6"/>
  <c r="Z35" i="6"/>
  <c r="Z37" i="6"/>
  <c r="Z42" i="6"/>
  <c r="Z44" i="6"/>
  <c r="Z49" i="6"/>
  <c r="Z51" i="6"/>
  <c r="Z53" i="6"/>
  <c r="Z55" i="6"/>
  <c r="Z58" i="6"/>
  <c r="AA57" i="6"/>
  <c r="AA53" i="6"/>
  <c r="AA73" i="6"/>
  <c r="AA74" i="6"/>
  <c r="AA76" i="6"/>
  <c r="Z61" i="6"/>
  <c r="Z62" i="6"/>
  <c r="Z63" i="6"/>
  <c r="Z65" i="6"/>
  <c r="Z66" i="6"/>
  <c r="Z67" i="6"/>
  <c r="Z69" i="6"/>
  <c r="Z70" i="6"/>
  <c r="Z71" i="6"/>
  <c r="Z72" i="6"/>
  <c r="Z73" i="6"/>
  <c r="Z74" i="6"/>
  <c r="Z76" i="6"/>
  <c r="Y61" i="6"/>
  <c r="Y62" i="6"/>
  <c r="Y63" i="6"/>
  <c r="Y65" i="6"/>
  <c r="Y66" i="6"/>
  <c r="Y67" i="6"/>
  <c r="Y69" i="6"/>
  <c r="Y70" i="6"/>
  <c r="Y71" i="6"/>
  <c r="Y72" i="6"/>
  <c r="Y73" i="6"/>
  <c r="Y74" i="6"/>
  <c r="Y76" i="6"/>
  <c r="X61" i="6"/>
  <c r="X62" i="6"/>
  <c r="X63" i="6"/>
  <c r="X65" i="6"/>
  <c r="X66" i="6"/>
  <c r="X67" i="6"/>
  <c r="X69" i="6"/>
  <c r="X70" i="6"/>
  <c r="X71" i="6"/>
  <c r="X72" i="6"/>
  <c r="X73" i="6"/>
  <c r="X74" i="6"/>
  <c r="X76" i="6"/>
  <c r="W61" i="6"/>
  <c r="W62" i="6"/>
  <c r="W63" i="6"/>
  <c r="W65" i="6"/>
  <c r="W66" i="6"/>
  <c r="W67" i="6"/>
  <c r="W69" i="6"/>
  <c r="W70" i="6"/>
  <c r="W71" i="6"/>
  <c r="W72" i="6"/>
  <c r="W73" i="6"/>
  <c r="W74" i="6"/>
  <c r="W76" i="6"/>
  <c r="V61" i="6"/>
  <c r="V62" i="6"/>
  <c r="V63" i="6"/>
  <c r="V65" i="6"/>
  <c r="V66" i="6"/>
  <c r="V67" i="6"/>
  <c r="V69" i="6"/>
  <c r="V70" i="6"/>
  <c r="V71" i="6"/>
  <c r="V72" i="6"/>
  <c r="V73" i="6"/>
  <c r="V74" i="6"/>
  <c r="V76" i="6"/>
  <c r="U61" i="6"/>
  <c r="U62" i="6"/>
  <c r="U63" i="6"/>
  <c r="U65" i="6"/>
  <c r="U66" i="6"/>
  <c r="U67" i="6"/>
  <c r="U69" i="6"/>
  <c r="U70" i="6"/>
  <c r="U71" i="6"/>
  <c r="U72" i="6"/>
  <c r="U73" i="6"/>
  <c r="U74" i="6"/>
  <c r="U76" i="6"/>
  <c r="T61" i="6"/>
  <c r="T62" i="6"/>
  <c r="T63" i="6"/>
  <c r="T65" i="6"/>
  <c r="T66" i="6"/>
  <c r="T67" i="6"/>
  <c r="T69" i="6"/>
  <c r="T70" i="6"/>
  <c r="T71" i="6"/>
  <c r="T72" i="6"/>
  <c r="T73" i="6"/>
  <c r="T74" i="6"/>
  <c r="T76" i="6"/>
  <c r="S61" i="6"/>
  <c r="S62" i="6"/>
  <c r="S63" i="6"/>
  <c r="S65" i="6"/>
  <c r="S66" i="6"/>
  <c r="S67" i="6"/>
  <c r="S69" i="6"/>
  <c r="S70" i="6"/>
  <c r="S71" i="6"/>
  <c r="S72" i="6"/>
  <c r="S73" i="6"/>
  <c r="S74" i="6"/>
  <c r="S76" i="6"/>
  <c r="R61" i="6"/>
  <c r="R62" i="6"/>
  <c r="R63" i="6"/>
  <c r="R65" i="6"/>
  <c r="R66" i="6"/>
  <c r="R67" i="6"/>
  <c r="R69" i="6"/>
  <c r="R70" i="6"/>
  <c r="R71" i="6"/>
  <c r="R72" i="6"/>
  <c r="R73" i="6"/>
  <c r="R74" i="6"/>
  <c r="R76" i="6"/>
  <c r="Q61" i="6"/>
  <c r="Q62" i="6"/>
  <c r="Q63" i="6"/>
  <c r="Q65" i="6"/>
  <c r="Q66" i="6"/>
  <c r="Q67" i="6"/>
  <c r="Q69" i="6"/>
  <c r="Q70" i="6"/>
  <c r="Q71" i="6"/>
  <c r="Q72" i="6"/>
  <c r="Q73" i="6"/>
  <c r="Q74" i="6"/>
  <c r="Q76" i="6"/>
  <c r="P61" i="6"/>
  <c r="P62" i="6"/>
  <c r="P63" i="6"/>
  <c r="P65" i="6"/>
  <c r="P66" i="6"/>
  <c r="P67" i="6"/>
  <c r="P69" i="6"/>
  <c r="P70" i="6"/>
  <c r="P71" i="6"/>
  <c r="P72" i="6"/>
  <c r="P73" i="6"/>
  <c r="P74" i="6"/>
  <c r="P76" i="6"/>
  <c r="O61" i="6"/>
  <c r="O62" i="6"/>
  <c r="O63" i="6"/>
  <c r="O65" i="6"/>
  <c r="O66" i="6"/>
  <c r="O67" i="6"/>
  <c r="O69" i="6"/>
  <c r="O70" i="6"/>
  <c r="O71" i="6"/>
  <c r="O72" i="6"/>
  <c r="O73" i="6"/>
  <c r="O74" i="6"/>
  <c r="O76" i="6"/>
  <c r="N61" i="6"/>
  <c r="N62" i="6"/>
  <c r="N63" i="6"/>
  <c r="N65" i="6"/>
  <c r="N66" i="6"/>
  <c r="N67" i="6"/>
  <c r="N69" i="6"/>
  <c r="N70" i="6"/>
  <c r="N71" i="6"/>
  <c r="N72" i="6"/>
  <c r="N73" i="6"/>
  <c r="N74" i="6"/>
  <c r="N76" i="6"/>
  <c r="M61" i="6"/>
  <c r="M62" i="6"/>
  <c r="M63" i="6"/>
  <c r="M65" i="6"/>
  <c r="M66" i="6"/>
  <c r="M67" i="6"/>
  <c r="M69" i="6"/>
  <c r="M70" i="6"/>
  <c r="M71" i="6"/>
  <c r="M72" i="6"/>
  <c r="M73" i="6"/>
  <c r="M74" i="6"/>
  <c r="M76" i="6"/>
  <c r="L61" i="6"/>
  <c r="L62" i="6"/>
  <c r="L63" i="6"/>
  <c r="L65" i="6"/>
  <c r="L66" i="6"/>
  <c r="L67" i="6"/>
  <c r="L69" i="6"/>
  <c r="L70" i="6"/>
  <c r="L71" i="6"/>
  <c r="L72" i="6"/>
  <c r="L73" i="6"/>
  <c r="L74" i="6"/>
  <c r="L76" i="6"/>
  <c r="K61" i="6"/>
  <c r="K62" i="6"/>
  <c r="K63" i="6"/>
  <c r="K65" i="6"/>
  <c r="K66" i="6"/>
  <c r="K67" i="6"/>
  <c r="K69" i="6"/>
  <c r="K70" i="6"/>
  <c r="K71" i="6"/>
  <c r="K72" i="6"/>
  <c r="K73" i="6"/>
  <c r="K74" i="6"/>
  <c r="K76" i="6"/>
  <c r="J61" i="6"/>
  <c r="J62" i="6"/>
  <c r="J63" i="6"/>
  <c r="J65" i="6"/>
  <c r="J66" i="6"/>
  <c r="J67" i="6"/>
  <c r="J69" i="6"/>
  <c r="J70" i="6"/>
  <c r="J71" i="6"/>
  <c r="J72" i="6"/>
  <c r="J73" i="6"/>
  <c r="J74" i="6"/>
  <c r="J76" i="6"/>
  <c r="I61" i="6"/>
  <c r="I62" i="6"/>
  <c r="I63" i="6"/>
  <c r="I65" i="6"/>
  <c r="I66" i="6"/>
  <c r="I67" i="6"/>
  <c r="I69" i="6"/>
  <c r="I70" i="6"/>
  <c r="I71" i="6"/>
  <c r="I72" i="6"/>
  <c r="I73" i="6"/>
  <c r="I74" i="6"/>
  <c r="I76" i="6"/>
  <c r="H61" i="6"/>
  <c r="H62" i="6"/>
  <c r="H63" i="6"/>
  <c r="H65" i="6"/>
  <c r="H66" i="6"/>
  <c r="H67" i="6"/>
  <c r="H69" i="6"/>
  <c r="H70" i="6"/>
  <c r="H71" i="6"/>
  <c r="H72" i="6"/>
  <c r="H73" i="6"/>
  <c r="H74" i="6"/>
  <c r="H76" i="6"/>
  <c r="G76" i="6"/>
  <c r="G74" i="6"/>
  <c r="G73" i="6"/>
  <c r="G72" i="6"/>
  <c r="G71" i="6"/>
  <c r="G70" i="6"/>
  <c r="G69" i="6"/>
  <c r="G67" i="6"/>
  <c r="G66" i="6"/>
  <c r="G65" i="6"/>
  <c r="G63" i="6"/>
  <c r="G62" i="6"/>
  <c r="G61" i="6"/>
  <c r="AA55" i="6"/>
  <c r="AA58" i="6"/>
  <c r="G55" i="6"/>
  <c r="G53" i="6"/>
  <c r="G51" i="6"/>
  <c r="G49" i="6"/>
  <c r="G48" i="6"/>
  <c r="G47" i="6"/>
  <c r="G44" i="6"/>
  <c r="G42" i="6"/>
  <c r="G41" i="6"/>
  <c r="G40" i="6"/>
  <c r="G37" i="6"/>
  <c r="G35" i="6"/>
  <c r="G34" i="6"/>
  <c r="G33" i="6"/>
  <c r="G31" i="6"/>
  <c r="G29" i="6"/>
  <c r="G28" i="6"/>
  <c r="G27" i="6"/>
  <c r="G24" i="6"/>
  <c r="G22" i="6"/>
  <c r="G21" i="6"/>
  <c r="G20" i="6"/>
  <c r="G19" i="6"/>
  <c r="G16" i="6"/>
  <c r="G14" i="6"/>
  <c r="G12" i="6"/>
  <c r="G11" i="6"/>
  <c r="G10" i="6"/>
  <c r="N13" i="3"/>
  <c r="O13" i="3"/>
  <c r="P13" i="3"/>
  <c r="Q13" i="3"/>
  <c r="N14" i="3"/>
  <c r="O14" i="3"/>
  <c r="P14" i="3"/>
  <c r="Q14" i="3"/>
  <c r="O12" i="3"/>
  <c r="P12" i="3"/>
  <c r="Q12" i="3"/>
  <c r="N12" i="3"/>
  <c r="N7" i="3"/>
  <c r="O7" i="3"/>
  <c r="P7" i="3"/>
  <c r="Q7" i="3"/>
  <c r="N8" i="3"/>
  <c r="O8" i="3"/>
  <c r="P8" i="3"/>
  <c r="Q8" i="3"/>
  <c r="O6" i="3"/>
  <c r="P6" i="3"/>
  <c r="Q6" i="3"/>
  <c r="N6" i="3"/>
  <c r="K44" i="4"/>
  <c r="L44" i="4"/>
  <c r="M44" i="4"/>
  <c r="K45" i="4"/>
  <c r="L45" i="4"/>
  <c r="M45" i="4"/>
  <c r="J45" i="4"/>
  <c r="J44" i="4"/>
  <c r="K43" i="4"/>
  <c r="L43" i="4"/>
  <c r="M43" i="4"/>
  <c r="J43" i="4"/>
  <c r="R39" i="4"/>
  <c r="S39" i="4"/>
  <c r="T39" i="4"/>
  <c r="U39" i="4"/>
  <c r="R40" i="4"/>
  <c r="S40" i="4"/>
  <c r="T40" i="4"/>
  <c r="U40" i="4"/>
  <c r="S38" i="4"/>
  <c r="T38" i="4"/>
  <c r="U38" i="4"/>
  <c r="R38" i="4"/>
  <c r="R34" i="4"/>
  <c r="S34" i="4"/>
  <c r="T34" i="4"/>
  <c r="U34" i="4"/>
  <c r="R35" i="4"/>
  <c r="S35" i="4"/>
  <c r="T35" i="4"/>
  <c r="U35" i="4"/>
  <c r="S33" i="4"/>
  <c r="T33" i="4"/>
  <c r="U33" i="4"/>
  <c r="R33" i="4"/>
  <c r="R28" i="4" a="1"/>
  <c r="R28" i="4"/>
  <c r="R23" i="4" a="1"/>
  <c r="R23" i="4"/>
  <c r="S23" i="4"/>
  <c r="T23" i="4"/>
  <c r="U23" i="4"/>
  <c r="R24" i="4" a="1"/>
  <c r="T24" i="4"/>
  <c r="R24" i="4"/>
  <c r="S24" i="4"/>
  <c r="U24" i="4"/>
  <c r="R22" i="4" a="1"/>
  <c r="R22" i="4"/>
  <c r="S22" i="4"/>
  <c r="T22" i="4"/>
  <c r="U22" i="4"/>
  <c r="Q8" i="5"/>
  <c r="S7" i="5"/>
  <c r="S6" i="5"/>
  <c r="T8" i="5"/>
  <c r="S8" i="5"/>
  <c r="T6" i="5"/>
  <c r="R7" i="5"/>
  <c r="T7" i="5"/>
  <c r="Q6" i="5"/>
  <c r="Q7" i="5"/>
  <c r="R8" i="5"/>
  <c r="R6" i="5"/>
  <c r="U28" i="4"/>
  <c r="T30" i="4"/>
  <c r="T29" i="4"/>
  <c r="T28" i="4"/>
  <c r="U29" i="4"/>
  <c r="S30" i="4"/>
  <c r="S29" i="4"/>
  <c r="S28" i="4"/>
  <c r="U30" i="4"/>
  <c r="R30" i="4"/>
  <c r="R29" i="4"/>
  <c r="G13" i="3"/>
  <c r="H13" i="3"/>
  <c r="I13" i="3"/>
  <c r="J13" i="3"/>
  <c r="G14" i="3"/>
  <c r="H14" i="3"/>
  <c r="I14" i="3"/>
  <c r="J14" i="3"/>
  <c r="H12" i="3"/>
  <c r="I12" i="3"/>
  <c r="J12" i="3"/>
  <c r="G12" i="3"/>
  <c r="G7" i="3"/>
  <c r="H7" i="3"/>
  <c r="I7" i="3"/>
  <c r="J7" i="3"/>
  <c r="G8" i="3"/>
  <c r="H8" i="3"/>
  <c r="I8" i="3"/>
  <c r="J8" i="3"/>
  <c r="H6" i="3"/>
  <c r="I6" i="3"/>
  <c r="J6" i="3"/>
  <c r="G6" i="3"/>
  <c r="J17" i="5"/>
  <c r="K17" i="5"/>
  <c r="L17" i="5"/>
  <c r="M17" i="5"/>
  <c r="J18" i="5"/>
  <c r="K18" i="5"/>
  <c r="L18" i="5"/>
  <c r="M18" i="5"/>
  <c r="J19" i="5"/>
  <c r="K19" i="5"/>
  <c r="L19" i="5"/>
  <c r="M19" i="5"/>
  <c r="K6" i="5"/>
  <c r="L6" i="5"/>
  <c r="M6" i="5"/>
  <c r="K7" i="5"/>
  <c r="L7" i="5"/>
  <c r="M7" i="5"/>
  <c r="K8" i="5"/>
  <c r="L8" i="5"/>
  <c r="M8" i="5"/>
  <c r="J7" i="5"/>
  <c r="J8" i="5"/>
  <c r="J6" i="5"/>
  <c r="J39" i="4"/>
  <c r="K39" i="4"/>
  <c r="L39" i="4"/>
  <c r="M39" i="4"/>
  <c r="J40" i="4"/>
  <c r="K40" i="4"/>
  <c r="L40" i="4"/>
  <c r="M40" i="4"/>
  <c r="K38" i="4"/>
  <c r="L38" i="4"/>
  <c r="M38" i="4"/>
  <c r="J38" i="4"/>
  <c r="J34" i="4"/>
  <c r="K34" i="4"/>
  <c r="L34" i="4"/>
  <c r="M34" i="4"/>
  <c r="J35" i="4"/>
  <c r="K35" i="4"/>
  <c r="L35" i="4"/>
  <c r="M35" i="4"/>
  <c r="K33" i="4"/>
  <c r="L33" i="4"/>
  <c r="M33" i="4"/>
  <c r="J33" i="4"/>
  <c r="J23" i="4" a="1"/>
  <c r="K23" i="4"/>
  <c r="J24" i="4" a="1"/>
  <c r="J24" i="4"/>
  <c r="J22" i="4" a="1"/>
  <c r="L22" i="4"/>
  <c r="K17" i="4"/>
  <c r="L17" i="4"/>
  <c r="M17" i="4"/>
  <c r="K18" i="4"/>
  <c r="L18" i="4"/>
  <c r="M18" i="4"/>
  <c r="K19" i="4"/>
  <c r="L19" i="4"/>
  <c r="M19" i="4"/>
  <c r="J18" i="4"/>
  <c r="J19" i="4"/>
  <c r="J17" i="4"/>
  <c r="J8" i="4" a="1"/>
  <c r="J8" i="4"/>
  <c r="J7" i="4" a="1"/>
  <c r="J7" i="4"/>
  <c r="J6" i="4" a="1"/>
  <c r="J6" i="4"/>
  <c r="B6" i="1"/>
  <c r="I22" i="1"/>
  <c r="C6" i="1"/>
  <c r="D6" i="1"/>
  <c r="E6" i="1"/>
  <c r="K22" i="4"/>
  <c r="J13" i="4" a="1"/>
  <c r="J12" i="5" a="1"/>
  <c r="J11" i="4" a="1"/>
  <c r="I10" i="1" a="1"/>
  <c r="J12" i="4" a="1"/>
  <c r="J28" i="4" a="1"/>
  <c r="Q19" i="1"/>
  <c r="J22" i="1"/>
  <c r="S19" i="1"/>
  <c r="L22" i="1"/>
  <c r="R19" i="1"/>
  <c r="K22" i="1"/>
  <c r="P16" i="1"/>
  <c r="P19" i="1"/>
  <c r="Q13" i="1"/>
  <c r="Q16" i="1"/>
  <c r="S13" i="1"/>
  <c r="S16" i="1"/>
  <c r="R13" i="1"/>
  <c r="R16" i="1"/>
  <c r="P8" i="1" a="1"/>
  <c r="R8" i="1"/>
  <c r="P13" i="1"/>
  <c r="L6" i="1"/>
  <c r="S6" i="1"/>
  <c r="J13" i="1"/>
  <c r="Q6" i="1"/>
  <c r="K19" i="1"/>
  <c r="R6" i="1"/>
  <c r="I13" i="1"/>
  <c r="P6" i="1"/>
  <c r="L16" i="1"/>
  <c r="L23" i="4"/>
  <c r="M23" i="4"/>
  <c r="L6" i="4"/>
  <c r="J23" i="4"/>
  <c r="K6" i="4"/>
  <c r="K7" i="4"/>
  <c r="L13" i="1"/>
  <c r="J22" i="4"/>
  <c r="L7" i="4"/>
  <c r="K24" i="4"/>
  <c r="I16" i="1"/>
  <c r="M7" i="4"/>
  <c r="M24" i="4"/>
  <c r="L8" i="4"/>
  <c r="L24" i="4"/>
  <c r="L19" i="1"/>
  <c r="M6" i="4"/>
  <c r="M8" i="4"/>
  <c r="I6" i="1"/>
  <c r="I19" i="1"/>
  <c r="K8" i="4"/>
  <c r="M22" i="4"/>
  <c r="K13" i="1"/>
  <c r="K6" i="1"/>
  <c r="K16" i="1"/>
  <c r="I10" i="1"/>
  <c r="J10" i="1"/>
  <c r="L10" i="1"/>
  <c r="K10" i="1"/>
  <c r="L13" i="4"/>
  <c r="M13" i="4"/>
  <c r="K13" i="4"/>
  <c r="J13" i="4"/>
  <c r="K12" i="4"/>
  <c r="L12" i="4"/>
  <c r="J12" i="4"/>
  <c r="M12" i="4"/>
  <c r="L28" i="4"/>
  <c r="L29" i="4"/>
  <c r="L30" i="4"/>
  <c r="M28" i="4"/>
  <c r="M29" i="4"/>
  <c r="M30" i="4"/>
  <c r="K28" i="4"/>
  <c r="K29" i="4"/>
  <c r="K30" i="4"/>
  <c r="J28" i="4"/>
  <c r="J29" i="4"/>
  <c r="J30" i="4"/>
  <c r="K11" i="4"/>
  <c r="M11" i="4"/>
  <c r="J11" i="4"/>
  <c r="L11" i="4"/>
  <c r="M12" i="5"/>
  <c r="M13" i="5"/>
  <c r="M14" i="5"/>
  <c r="K13" i="5"/>
  <c r="J12" i="5"/>
  <c r="J13" i="5"/>
  <c r="J14" i="5"/>
  <c r="K12" i="5"/>
  <c r="K14" i="5"/>
  <c r="L12" i="5"/>
  <c r="L13" i="5"/>
  <c r="L14" i="5"/>
  <c r="J16" i="1"/>
  <c r="J19" i="1"/>
  <c r="J6" i="1"/>
  <c r="I8" i="1" a="1"/>
  <c r="Q8" i="1"/>
  <c r="S8" i="1"/>
  <c r="P8" i="1"/>
  <c r="J8" i="1"/>
  <c r="K8" i="1"/>
  <c r="L8" i="1"/>
  <c r="I8" i="1"/>
  <c r="P10" i="1" a="1"/>
  <c r="R10" i="1"/>
  <c r="Q10" i="1"/>
  <c r="P10" i="1"/>
  <c r="S10" i="1"/>
</calcChain>
</file>

<file path=xl/sharedStrings.xml><?xml version="1.0" encoding="utf-8"?>
<sst xmlns="http://schemas.openxmlformats.org/spreadsheetml/2006/main" count="545" uniqueCount="83">
  <si>
    <t>Qrt1</t>
  </si>
  <si>
    <t>Qrt2</t>
  </si>
  <si>
    <t>Qrt3</t>
  </si>
  <si>
    <t>Qrt4</t>
  </si>
  <si>
    <t>Aunit</t>
  </si>
  <si>
    <t>Array</t>
  </si>
  <si>
    <t>Indirect</t>
  </si>
  <si>
    <t>Index</t>
  </si>
  <si>
    <t>Vlookup</t>
  </si>
  <si>
    <t>Sumif</t>
  </si>
  <si>
    <t>Input</t>
  </si>
  <si>
    <t>Calculation</t>
  </si>
  <si>
    <t>Product1</t>
  </si>
  <si>
    <t>Product2</t>
  </si>
  <si>
    <t>Product3</t>
  </si>
  <si>
    <t>ProductUnit</t>
  </si>
  <si>
    <t>Index1</t>
  </si>
  <si>
    <t>Index2</t>
  </si>
  <si>
    <t>Index3</t>
  </si>
  <si>
    <t>Sydney</t>
  </si>
  <si>
    <t>Melbourn</t>
  </si>
  <si>
    <t>UnitSyd</t>
  </si>
  <si>
    <t>Product</t>
  </si>
  <si>
    <t>City</t>
  </si>
  <si>
    <t>Period</t>
  </si>
  <si>
    <t>Amount</t>
  </si>
  <si>
    <t>Exercise</t>
  </si>
  <si>
    <t>Lookup</t>
  </si>
  <si>
    <t>UnitMel</t>
  </si>
  <si>
    <t>Row Labels</t>
  </si>
  <si>
    <t>Grand Total</t>
  </si>
  <si>
    <t>Column Labels</t>
  </si>
  <si>
    <t>Sum of Amount</t>
  </si>
  <si>
    <t xml:space="preserve"> Cash flow waterfall</t>
  </si>
  <si>
    <t>Calculations</t>
  </si>
  <si>
    <t>Period start</t>
  </si>
  <si>
    <t>Period end</t>
  </si>
  <si>
    <t>Construction (hardcoded for demonstration purposes)</t>
  </si>
  <si>
    <t>Operations (hardcoded for demonstration purposes)</t>
  </si>
  <si>
    <t>Cash flow waterfall</t>
  </si>
  <si>
    <t>Operating cash flows</t>
  </si>
  <si>
    <t>Revenue</t>
  </si>
  <si>
    <t>USD M</t>
  </si>
  <si>
    <t>Operating expenditure</t>
  </si>
  <si>
    <t>Total</t>
  </si>
  <si>
    <t>Net working capital adjustments</t>
  </si>
  <si>
    <t>Development</t>
  </si>
  <si>
    <t>Development capital expenditure</t>
  </si>
  <si>
    <t>Interest during construction</t>
  </si>
  <si>
    <t>Financing fees</t>
  </si>
  <si>
    <t>Cash flow before funding</t>
  </si>
  <si>
    <t>Funding</t>
  </si>
  <si>
    <t xml:space="preserve">Equity funding </t>
  </si>
  <si>
    <t>Debt funding</t>
  </si>
  <si>
    <t>Cash flow after funding</t>
  </si>
  <si>
    <t>Interest income</t>
  </si>
  <si>
    <t>Maintenance capital expenditure</t>
  </si>
  <si>
    <t>Income tax</t>
  </si>
  <si>
    <t>CFADS</t>
  </si>
  <si>
    <t>Senior debt service</t>
  </si>
  <si>
    <t>Interest</t>
  </si>
  <si>
    <t>Principal repayment</t>
  </si>
  <si>
    <t>Cash flow available to junior debt</t>
  </si>
  <si>
    <t>Junior debt service</t>
  </si>
  <si>
    <t>Cash flow available to equity</t>
  </si>
  <si>
    <t>Payout</t>
  </si>
  <si>
    <t>Dividend</t>
  </si>
  <si>
    <t>Net Cash flow</t>
  </si>
  <si>
    <t>Balance b/f</t>
  </si>
  <si>
    <t>Balance c/f</t>
  </si>
  <si>
    <t>Cash flow statement</t>
  </si>
  <si>
    <t>Net earnings</t>
  </si>
  <si>
    <t>Working capital adjustments</t>
  </si>
  <si>
    <t>Cash flow from operations</t>
  </si>
  <si>
    <t>Cash flow from investing</t>
  </si>
  <si>
    <t>Equity funding</t>
  </si>
  <si>
    <t>Dividends paid</t>
  </si>
  <si>
    <t>Cash flow from financing</t>
  </si>
  <si>
    <t>Cash flow for period (net cash flow)</t>
  </si>
  <si>
    <t xml:space="preserve"> Inputs to support demonstration</t>
  </si>
  <si>
    <t xml:space="preserve"> Constants</t>
  </si>
  <si>
    <t>Months per quarter</t>
  </si>
  <si>
    <t>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</si>
</sst>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&quot;$&quot;#,##0_);[Red]\(&quot;$&quot;#,##0\)"/>
    <numFmt numFmtId="166" formatCode="#,###,;[Red]\(#,###,\)"/>
    <numFmt numFmtId="167" formatCode="_-* #,##0_-;\(#,##0\)_-;_-* &quot;-&quot;_-;_-@_-"/>
    <numFmt numFmtId="168" formatCode="_(* #,##0.00_);_(* \(#,##0.00\);_(* &quot;-&quot;??_);_(@_)"/>
    <numFmt numFmtId="169" formatCode="_-* #,##0.00_-;* \(#,##0.00\)_-;_-* &quot;-&quot;??_-;_-@_-"/>
  </numFmts>
  <fonts count="6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63"/>
      <name val="Arial"/>
      <family val="2"/>
    </font>
    <font>
      <sz val="11"/>
      <color indexed="22"/>
      <name val="Arial"/>
      <family val="2"/>
    </font>
    <font>
      <sz val="10"/>
      <color theme="3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3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9"/>
      <color theme="1"/>
      <name val="Calibri"/>
      <family val="2"/>
    </font>
    <font>
      <b/>
      <sz val="15"/>
      <color theme="4" tint="-0.249977111117893"/>
      <name val="Cambria"/>
      <family val="2"/>
      <scheme val="major"/>
    </font>
    <font>
      <b/>
      <sz val="32"/>
      <color theme="4" tint="-0.249977111117893"/>
      <name val="Calibri"/>
      <family val="2"/>
      <scheme val="minor"/>
    </font>
    <font>
      <sz val="18"/>
      <color rgb="FF58595B"/>
      <name val="Arial"/>
      <family val="2"/>
    </font>
    <font>
      <b/>
      <sz val="14"/>
      <color rgb="FFED1C24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10"/>
      <name val="Arial"/>
      <family val="2"/>
    </font>
    <font>
      <b/>
      <u/>
      <sz val="9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theme="1" tint="0.2499465926084170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2"/>
      <name val="Times New Roman"/>
      <family val="1"/>
    </font>
    <font>
      <b/>
      <sz val="18"/>
      <color theme="0"/>
      <name val="Arial"/>
      <family val="2"/>
    </font>
    <font>
      <sz val="10"/>
      <color indexed="8"/>
      <name val="Arial"/>
      <family val="2"/>
    </font>
    <font>
      <b/>
      <sz val="12"/>
      <color indexed="1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Times New Roman"/>
      <family val="1"/>
    </font>
    <font>
      <b/>
      <sz val="9"/>
      <color theme="0"/>
      <name val="Cambria"/>
      <family val="2"/>
      <scheme val="major"/>
    </font>
    <font>
      <sz val="10"/>
      <color theme="1"/>
      <name val="Calibri"/>
      <family val="2"/>
      <scheme val="minor"/>
    </font>
    <font>
      <sz val="10"/>
      <color theme="0"/>
      <name val="Arial"/>
      <family val="2"/>
    </font>
    <font>
      <i/>
      <sz val="10"/>
      <color theme="0" tint="-0.34998626667073579"/>
      <name val="Arial"/>
      <family val="2"/>
    </font>
    <font>
      <sz val="11"/>
      <color indexed="30"/>
      <name val="Arial"/>
      <family val="2"/>
    </font>
    <font>
      <sz val="11"/>
      <color indexed="17"/>
      <name val="宋体"/>
      <charset val="134"/>
    </font>
    <font>
      <sz val="11"/>
      <color indexed="9"/>
      <name val="Arial"/>
      <family val="2"/>
    </font>
    <font>
      <sz val="11"/>
      <color indexed="20"/>
      <name val="宋体"/>
      <charset val="134"/>
    </font>
    <font>
      <b/>
      <sz val="18"/>
      <color indexed="39"/>
      <name val="宋体"/>
      <charset val="134"/>
    </font>
    <font>
      <b/>
      <sz val="15"/>
      <color indexed="39"/>
      <name val="Arial"/>
      <family val="2"/>
    </font>
    <font>
      <b/>
      <sz val="13"/>
      <color indexed="39"/>
      <name val="Arial"/>
      <family val="2"/>
    </font>
    <font>
      <b/>
      <sz val="11"/>
      <color indexed="39"/>
      <name val="Arial"/>
      <family val="2"/>
    </font>
    <font>
      <b/>
      <sz val="18"/>
      <color indexed="56"/>
      <name val="宋体"/>
      <charset val="134"/>
    </font>
    <font>
      <b/>
      <sz val="11"/>
      <color indexed="22"/>
      <name val="Arial"/>
      <family val="2"/>
    </font>
    <font>
      <b/>
      <sz val="11"/>
      <color indexed="63"/>
      <name val="Arial"/>
      <family val="2"/>
    </font>
    <font>
      <i/>
      <sz val="11"/>
      <color indexed="23"/>
      <name val="Arial"/>
      <family val="2"/>
    </font>
    <font>
      <sz val="11"/>
      <color indexed="54"/>
      <name val="Arial"/>
      <family val="2"/>
    </font>
    <font>
      <b/>
      <sz val="11"/>
      <color indexed="20"/>
      <name val="Arial"/>
      <family val="2"/>
    </font>
    <font>
      <sz val="11"/>
      <color indexed="8"/>
      <name val="Arial"/>
      <family val="2"/>
    </font>
    <font>
      <sz val="11"/>
      <color indexed="43"/>
      <name val="Arial"/>
      <family val="2"/>
    </font>
    <font>
      <sz val="11"/>
      <color indexed="20"/>
      <name val="Arial"/>
      <family val="2"/>
    </font>
    <font>
      <sz val="11"/>
      <color rgb="FF3F3F76"/>
      <name val="Calibri"/>
      <family val="2"/>
      <scheme val="minor"/>
    </font>
    <font>
      <b/>
      <sz val="18"/>
      <color rgb="FFED1C24"/>
      <name val="Arial"/>
      <family val="2"/>
    </font>
    <font>
      <sz val="16"/>
      <color theme="0" tint="-0.499984740745262"/>
      <name val="Arial"/>
      <family val="2"/>
    </font>
    <font>
      <sz val="11"/>
      <color rgb="FF996633"/>
      <name val="Arial"/>
      <family val="2"/>
    </font>
    <font>
      <sz val="11"/>
      <name val="Arial"/>
      <family val="2"/>
    </font>
    <font>
      <sz val="11"/>
      <color theme="0" tint="-0.34998626667073579"/>
      <name val="Arial"/>
      <family val="2"/>
    </font>
    <font>
      <i/>
      <sz val="11"/>
      <color theme="0" tint="-0.34998626667073579"/>
      <name val="Arial"/>
      <family val="2"/>
    </font>
    <font>
      <sz val="11"/>
      <color theme="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16"/>
      </patternFill>
    </fill>
    <fill>
      <patternFill patternType="solid">
        <fgColor indexed="53"/>
      </patternFill>
    </fill>
    <fill>
      <patternFill patternType="solid">
        <fgColor indexed="17"/>
      </patternFill>
    </fill>
    <fill>
      <patternFill patternType="solid">
        <fgColor indexed="21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15"/>
      </patternFill>
    </fill>
    <fill>
      <patternFill patternType="solid">
        <fgColor indexed="50"/>
      </patternFill>
    </fill>
    <fill>
      <patternFill patternType="solid">
        <fgColor rgb="FFFFFFCC"/>
        <bgColor indexed="64"/>
      </patternFill>
    </fill>
    <fill>
      <patternFill patternType="lightGrid">
        <fgColor theme="0" tint="-4.9989318521683403E-2"/>
        <bgColor indexed="65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4" tint="0.59996337778862885"/>
        <bgColor indexed="64"/>
      </patternFill>
    </fill>
    <fill>
      <patternFill patternType="lightGray">
        <fgColor theme="0" tint="-0.34998626667073579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rgb="FFED1C24"/>
        <bgColor indexed="64"/>
      </patternFill>
    </fill>
    <fill>
      <patternFill patternType="solid">
        <fgColor indexed="22"/>
      </patternFill>
    </fill>
    <fill>
      <patternFill patternType="solid">
        <fgColor theme="3"/>
        <bgColor auto="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48118533890809E-2"/>
        <bgColor auto="1"/>
      </patternFill>
    </fill>
    <fill>
      <patternFill patternType="lightGray">
        <fgColor theme="0" tint="-4.9989318521683403E-2"/>
        <bgColor indexed="65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8"/>
      </patternFill>
    </fill>
    <fill>
      <patternFill patternType="solid">
        <fgColor indexed="23"/>
      </patternFill>
    </fill>
    <fill>
      <patternFill patternType="solid">
        <fgColor indexed="12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medium">
        <color rgb="FF58595B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6" tint="0.39994506668294322"/>
      </left>
      <right style="thin">
        <color theme="6" tint="0.39994506668294322"/>
      </right>
      <top style="thin">
        <color theme="6" tint="0.39994506668294322"/>
      </top>
      <bottom style="thin">
        <color theme="6" tint="0.399945066682943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10"/>
      </bottom>
      <diagonal/>
    </border>
    <border>
      <left/>
      <right/>
      <top/>
      <bottom style="medium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2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9">
    <xf numFmtId="0" fontId="0" fillId="0" borderId="0"/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3" applyNumberFormat="0" applyAlignment="0">
      <alignment horizontal="right"/>
      <protection locked="0"/>
    </xf>
    <xf numFmtId="0" fontId="7" fillId="15" borderId="0">
      <alignment vertical="center"/>
    </xf>
    <xf numFmtId="0" fontId="8" fillId="16" borderId="0">
      <alignment horizontal="center" vertical="center"/>
    </xf>
    <xf numFmtId="164" fontId="9" fillId="17" borderId="0">
      <alignment horizontal="right" vertical="center" indent="1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3" fillId="0" borderId="0">
      <alignment vertical="center"/>
    </xf>
    <xf numFmtId="0" fontId="14" fillId="0" borderId="0">
      <alignment horizontal="right"/>
    </xf>
    <xf numFmtId="0" fontId="7" fillId="18" borderId="4">
      <alignment horizontal="left" vertical="center" indent="1"/>
    </xf>
    <xf numFmtId="0" fontId="7" fillId="19" borderId="5">
      <alignment vertical="center"/>
    </xf>
    <xf numFmtId="0" fontId="10" fillId="20" borderId="6"/>
    <xf numFmtId="0" fontId="10" fillId="0" borderId="0"/>
    <xf numFmtId="0" fontId="15" fillId="0" borderId="7" applyNumberFormat="0" applyAlignment="0"/>
    <xf numFmtId="0" fontId="16" fillId="0" borderId="0" applyNumberFormat="0" applyProtection="0"/>
    <xf numFmtId="0" fontId="17" fillId="0" borderId="0" applyNumberFormat="0" applyBorder="0"/>
    <xf numFmtId="0" fontId="18" fillId="0" borderId="0" applyNumberFormat="0"/>
    <xf numFmtId="0" fontId="19" fillId="0" borderId="0"/>
    <xf numFmtId="0" fontId="20" fillId="21" borderId="0" applyNumberFormat="0" applyFont="0" applyAlignment="0">
      <alignment horizontal="right" vertical="center"/>
    </xf>
    <xf numFmtId="0" fontId="10" fillId="0" borderId="1" applyNumberFormat="0" applyAlignment="0"/>
    <xf numFmtId="0" fontId="21" fillId="0" borderId="8" applyNumberFormat="0" applyFont="0" applyFill="0" applyAlignment="0"/>
    <xf numFmtId="49" fontId="22" fillId="0" borderId="0" applyNumberFormat="0">
      <alignment vertical="center"/>
    </xf>
    <xf numFmtId="49" fontId="23" fillId="0" borderId="0" applyNumberFormat="0" applyFont="0"/>
    <xf numFmtId="0" fontId="10" fillId="0" borderId="0"/>
    <xf numFmtId="0" fontId="24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10" fillId="0" borderId="0"/>
    <xf numFmtId="0" fontId="11" fillId="0" borderId="0"/>
    <xf numFmtId="0" fontId="10" fillId="2" borderId="2" applyNumberFormat="0" applyFont="0" applyAlignment="0" applyProtection="0"/>
    <xf numFmtId="0" fontId="26" fillId="22" borderId="9" applyNumberFormat="0" applyAlignment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7" fillId="23" borderId="1">
      <alignment horizontal="center" vertical="justify"/>
    </xf>
    <xf numFmtId="0" fontId="28" fillId="24" borderId="0" applyNumberFormat="0" applyAlignment="0"/>
    <xf numFmtId="0" fontId="29" fillId="0" borderId="0" applyNumberFormat="0" applyBorder="0" applyAlignment="0"/>
    <xf numFmtId="0" fontId="30" fillId="0" borderId="0" applyNumberFormat="0" applyBorder="0" applyAlignment="0"/>
    <xf numFmtId="0" fontId="31" fillId="0" borderId="0" applyNumberFormat="0" applyBorder="0" applyAlignment="0"/>
    <xf numFmtId="0" fontId="32" fillId="0" borderId="0" applyNumberFormat="0" applyBorder="0" applyAlignment="0"/>
    <xf numFmtId="0" fontId="33" fillId="0" borderId="0" applyNumberFormat="0" applyBorder="0" applyAlignment="0"/>
    <xf numFmtId="0" fontId="33" fillId="0" borderId="0" applyNumberFormat="0" applyBorder="0" applyAlignment="0"/>
    <xf numFmtId="0" fontId="32" fillId="25" borderId="0" applyNumberFormat="0" applyBorder="0" applyAlignment="0"/>
    <xf numFmtId="0" fontId="34" fillId="26" borderId="0">
      <alignment horizontal="right" vertical="center" indent="1"/>
    </xf>
    <xf numFmtId="164" fontId="35" fillId="0" borderId="10">
      <alignment horizontal="right"/>
    </xf>
    <xf numFmtId="9" fontId="35" fillId="0" borderId="10">
      <alignment horizontal="right"/>
    </xf>
    <xf numFmtId="165" fontId="35" fillId="22" borderId="10">
      <alignment horizontal="right"/>
    </xf>
    <xf numFmtId="0" fontId="35" fillId="0" borderId="10">
      <alignment horizontal="right"/>
    </xf>
    <xf numFmtId="0" fontId="36" fillId="27" borderId="1" applyNumberFormat="0">
      <alignment horizontal="centerContinuous" vertical="center" wrapText="1"/>
    </xf>
    <xf numFmtId="0" fontId="10" fillId="0" borderId="0"/>
    <xf numFmtId="1" fontId="9" fillId="28" borderId="0">
      <alignment horizontal="right" vertical="center" indent="1"/>
    </xf>
    <xf numFmtId="164" fontId="7" fillId="29" borderId="0">
      <alignment vertical="center"/>
    </xf>
    <xf numFmtId="9" fontId="7" fillId="29" borderId="0">
      <alignment vertical="center"/>
    </xf>
    <xf numFmtId="166" fontId="10" fillId="0" borderId="0"/>
    <xf numFmtId="0" fontId="10" fillId="0" borderId="11"/>
    <xf numFmtId="0" fontId="24" fillId="0" borderId="12"/>
    <xf numFmtId="0" fontId="10" fillId="0" borderId="8"/>
    <xf numFmtId="0" fontId="37" fillId="0" borderId="0" applyNumberFormat="0"/>
    <xf numFmtId="0" fontId="38" fillId="5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10" fillId="0" borderId="0"/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4" fillId="0" borderId="14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6" borderId="16" applyNumberFormat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10" fillId="7" borderId="18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37" borderId="18" applyNumberFormat="0" applyAlignment="0" applyProtection="0">
      <alignment vertical="center"/>
    </xf>
    <xf numFmtId="0" fontId="52" fillId="13" borderId="18" applyNumberFormat="0" applyAlignment="0" applyProtection="0">
      <alignment vertical="center"/>
    </xf>
    <xf numFmtId="0" fontId="48" fillId="37" borderId="19" applyNumberFormat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0" borderId="20" applyNumberFormat="0" applyFill="0" applyAlignment="0" applyProtection="0">
      <alignment vertical="center"/>
    </xf>
    <xf numFmtId="0" fontId="55" fillId="39" borderId="21" applyNumberFormat="0" applyAlignment="0" applyProtection="0"/>
    <xf numFmtId="0" fontId="1" fillId="0" borderId="0"/>
    <xf numFmtId="0" fontId="58" fillId="40" borderId="22" applyNumberFormat="0"/>
    <xf numFmtId="167" fontId="21" fillId="0" borderId="0" applyFont="0" applyFill="0" applyBorder="0" applyAlignment="0" applyProtection="0"/>
    <xf numFmtId="0" fontId="61" fillId="0" borderId="0" applyNumberFormat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27" borderId="1" applyNumberFormat="0">
      <alignment horizontal="center"/>
    </xf>
    <xf numFmtId="0" fontId="21" fillId="20" borderId="6" applyNumberFormat="0" applyFont="0" applyAlignment="0"/>
    <xf numFmtId="0" fontId="21" fillId="0" borderId="12" applyNumberFormat="0" applyFont="0" applyFill="0" applyAlignment="0"/>
  </cellStyleXfs>
  <cellXfs count="56">
    <xf numFmtId="0" fontId="0" fillId="0" borderId="0" xfId="0"/>
    <xf numFmtId="0" fontId="0" fillId="0" borderId="1" xfId="0" applyFill="1" applyBorder="1"/>
    <xf numFmtId="0" fontId="0" fillId="0" borderId="0" xfId="0" applyFill="1"/>
    <xf numFmtId="0" fontId="0" fillId="0" borderId="0" xfId="0" applyFill="1" applyAlignment="1">
      <alignment horizontal="right"/>
    </xf>
    <xf numFmtId="0" fontId="34" fillId="26" borderId="0" xfId="67">
      <alignment horizontal="right" vertical="center" indent="1"/>
    </xf>
    <xf numFmtId="0" fontId="16" fillId="0" borderId="0" xfId="35"/>
    <xf numFmtId="165" fontId="35" fillId="22" borderId="10" xfId="70">
      <alignment horizontal="right"/>
    </xf>
    <xf numFmtId="164" fontId="35" fillId="0" borderId="10" xfId="68">
      <alignment horizontal="right"/>
    </xf>
    <xf numFmtId="0" fontId="34" fillId="26" borderId="0" xfId="67" applyAlignment="1">
      <alignment horizontal="right" vertical="center"/>
    </xf>
    <xf numFmtId="164" fontId="35" fillId="0" borderId="10" xfId="68" applyAlignment="1">
      <alignment horizontal="right"/>
    </xf>
    <xf numFmtId="0" fontId="34" fillId="38" borderId="0" xfId="67" applyFill="1" applyAlignment="1">
      <alignment horizontal="right" vertical="center"/>
    </xf>
    <xf numFmtId="0" fontId="34" fillId="26" borderId="0" xfId="67" applyAlignment="1">
      <alignment horizontal="center" vertical="center"/>
    </xf>
    <xf numFmtId="0" fontId="0" fillId="0" borderId="0" xfId="0" quotePrefix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56" fillId="40" borderId="0" xfId="110" applyFont="1" applyFill="1" applyAlignment="1">
      <alignment horizontal="left" indent="1"/>
    </xf>
    <xf numFmtId="0" fontId="1" fillId="40" borderId="0" xfId="110" applyFill="1"/>
    <xf numFmtId="0" fontId="57" fillId="40" borderId="0" xfId="110" applyFont="1" applyFill="1" applyBorder="1" applyAlignment="1">
      <alignment horizontal="left" indent="1"/>
    </xf>
    <xf numFmtId="0" fontId="1" fillId="40" borderId="0" xfId="110" applyFill="1" applyBorder="1"/>
    <xf numFmtId="15" fontId="1" fillId="40" borderId="0" xfId="110" applyNumberFormat="1" applyFill="1" applyBorder="1" applyAlignment="1">
      <alignment horizontal="left" indent="1"/>
    </xf>
    <xf numFmtId="15" fontId="1" fillId="40" borderId="0" xfId="110" applyNumberFormat="1" applyFill="1" applyBorder="1"/>
    <xf numFmtId="15" fontId="58" fillId="40" borderId="22" xfId="111" applyNumberFormat="1"/>
    <xf numFmtId="15" fontId="59" fillId="40" borderId="0" xfId="111" applyNumberFormat="1" applyFont="1" applyBorder="1"/>
    <xf numFmtId="0" fontId="1" fillId="0" borderId="0" xfId="110" applyBorder="1"/>
    <xf numFmtId="0" fontId="1" fillId="40" borderId="0" xfId="110" applyFill="1" applyAlignment="1">
      <alignment horizontal="left" indent="1"/>
    </xf>
    <xf numFmtId="0" fontId="1" fillId="0" borderId="0" xfId="110"/>
    <xf numFmtId="167" fontId="60" fillId="40" borderId="0" xfId="112" applyFont="1" applyFill="1"/>
    <xf numFmtId="0" fontId="1" fillId="0" borderId="0" xfId="110" applyAlignment="1">
      <alignment horizontal="left" indent="1"/>
    </xf>
    <xf numFmtId="0" fontId="16" fillId="0" borderId="0" xfId="35" applyAlignment="1">
      <alignment horizontal="left" indent="1"/>
    </xf>
    <xf numFmtId="0" fontId="17" fillId="0" borderId="0" xfId="36" applyAlignment="1">
      <alignment horizontal="left" indent="1"/>
    </xf>
    <xf numFmtId="0" fontId="61" fillId="0" borderId="0" xfId="113"/>
    <xf numFmtId="168" fontId="59" fillId="41" borderId="1" xfId="114" applyFont="1" applyFill="1" applyBorder="1"/>
    <xf numFmtId="168" fontId="58" fillId="40" borderId="22" xfId="114" applyFont="1" applyFill="1" applyBorder="1"/>
    <xf numFmtId="169" fontId="58" fillId="40" borderId="22" xfId="111" applyNumberFormat="1"/>
    <xf numFmtId="169" fontId="58" fillId="40" borderId="23" xfId="111" applyNumberFormat="1" applyBorder="1"/>
    <xf numFmtId="168" fontId="0" fillId="0" borderId="0" xfId="114" applyFont="1"/>
    <xf numFmtId="168" fontId="0" fillId="0" borderId="8" xfId="114" applyFont="1" applyBorder="1"/>
    <xf numFmtId="0" fontId="1" fillId="42" borderId="0" xfId="110" applyFill="1" applyAlignment="1">
      <alignment horizontal="left" indent="1"/>
    </xf>
    <xf numFmtId="168" fontId="0" fillId="0" borderId="12" xfId="114" applyFont="1" applyBorder="1"/>
    <xf numFmtId="168" fontId="0" fillId="0" borderId="24" xfId="114" applyFont="1" applyBorder="1"/>
    <xf numFmtId="0" fontId="1" fillId="0" borderId="0" xfId="110" applyBorder="1" applyAlignment="1">
      <alignment horizontal="left" indent="1"/>
    </xf>
    <xf numFmtId="0" fontId="17" fillId="0" borderId="0" xfId="36" applyFill="1" applyAlignment="1">
      <alignment horizontal="left" indent="1"/>
    </xf>
    <xf numFmtId="9" fontId="0" fillId="0" borderId="0" xfId="115" applyFont="1"/>
    <xf numFmtId="0" fontId="62" fillId="27" borderId="1" xfId="116">
      <alignment horizontal="center"/>
    </xf>
    <xf numFmtId="10" fontId="58" fillId="40" borderId="22" xfId="111" applyNumberFormat="1"/>
    <xf numFmtId="0" fontId="0" fillId="20" borderId="6" xfId="117" applyFont="1"/>
    <xf numFmtId="168" fontId="1" fillId="0" borderId="0" xfId="110" applyNumberFormat="1"/>
    <xf numFmtId="169" fontId="1" fillId="0" borderId="0" xfId="110" applyNumberFormat="1"/>
    <xf numFmtId="0" fontId="17" fillId="0" borderId="0" xfId="110" applyFont="1" applyAlignment="1">
      <alignment horizontal="left" indent="1"/>
    </xf>
    <xf numFmtId="168" fontId="0" fillId="0" borderId="12" xfId="118" applyNumberFormat="1" applyFont="1"/>
    <xf numFmtId="169" fontId="0" fillId="0" borderId="12" xfId="118" applyNumberFormat="1" applyFont="1"/>
    <xf numFmtId="0" fontId="17" fillId="0" borderId="0" xfId="36"/>
    <xf numFmtId="168" fontId="0" fillId="0" borderId="0" xfId="114" applyFont="1" applyAlignment="1">
      <alignment horizontal="left"/>
    </xf>
    <xf numFmtId="0" fontId="55" fillId="42" borderId="21" xfId="109" applyFill="1" applyAlignment="1">
      <alignment horizontal="right"/>
    </xf>
    <xf numFmtId="0" fontId="55" fillId="39" borderId="21" xfId="109" applyAlignment="1">
      <alignment horizontal="right"/>
    </xf>
  </cellXfs>
  <cellStyles count="119">
    <cellStyle name="20% - 强调文字颜色 1" xfId="1" xr:uid="{00000000-0005-0000-0000-000000000000}"/>
    <cellStyle name="20% - 强调文字颜色 2" xfId="2" xr:uid="{00000000-0005-0000-0000-000001000000}"/>
    <cellStyle name="20% - 强调文字颜色 3" xfId="3" xr:uid="{00000000-0005-0000-0000-000002000000}"/>
    <cellStyle name="20% - 强调文字颜色 4" xfId="4" xr:uid="{00000000-0005-0000-0000-000003000000}"/>
    <cellStyle name="20% - 强调文字颜色 5" xfId="5" xr:uid="{00000000-0005-0000-0000-000004000000}"/>
    <cellStyle name="20% - 强调文字颜色 6" xfId="6" xr:uid="{00000000-0005-0000-0000-000005000000}"/>
    <cellStyle name="40% - 强调文字颜色 1" xfId="7" xr:uid="{00000000-0005-0000-0000-000006000000}"/>
    <cellStyle name="40% - 强调文字颜色 2" xfId="8" xr:uid="{00000000-0005-0000-0000-000007000000}"/>
    <cellStyle name="40% - 强调文字颜色 3" xfId="9" xr:uid="{00000000-0005-0000-0000-000008000000}"/>
    <cellStyle name="40% - 强调文字颜色 4" xfId="10" xr:uid="{00000000-0005-0000-0000-000009000000}"/>
    <cellStyle name="40% - 强调文字颜色 5" xfId="11" xr:uid="{00000000-0005-0000-0000-00000A000000}"/>
    <cellStyle name="40% - 强调文字颜色 6" xfId="12" xr:uid="{00000000-0005-0000-0000-00000B000000}"/>
    <cellStyle name="60% - 强调文字颜色 1" xfId="13" xr:uid="{00000000-0005-0000-0000-00000C000000}"/>
    <cellStyle name="60% - 强调文字颜色 2" xfId="14" xr:uid="{00000000-0005-0000-0000-00000D000000}"/>
    <cellStyle name="60% - 强调文字颜色 3" xfId="15" xr:uid="{00000000-0005-0000-0000-00000E000000}"/>
    <cellStyle name="60% - 强调文字颜色 4" xfId="16" xr:uid="{00000000-0005-0000-0000-00000F000000}"/>
    <cellStyle name="60% - 强调文字颜色 5" xfId="17" xr:uid="{00000000-0005-0000-0000-000010000000}"/>
    <cellStyle name="60% - 强调文字颜色 6" xfId="18" xr:uid="{00000000-0005-0000-0000-000011000000}"/>
    <cellStyle name="Assumption" xfId="19" xr:uid="{00000000-0005-0000-0000-000012000000}"/>
    <cellStyle name="BackGround" xfId="20" xr:uid="{00000000-0005-0000-0000-000013000000}"/>
    <cellStyle name="ColumnHeader" xfId="21" xr:uid="{00000000-0005-0000-0000-000014000000}"/>
    <cellStyle name="ColumnTot" xfId="22" xr:uid="{00000000-0005-0000-0000-000015000000}"/>
    <cellStyle name="Comma 2" xfId="23" xr:uid="{00000000-0005-0000-0000-000017000000}"/>
    <cellStyle name="Comma 2 2" xfId="24" xr:uid="{00000000-0005-0000-0000-000018000000}"/>
    <cellStyle name="Comma 2 3" xfId="25" xr:uid="{00000000-0005-0000-0000-000019000000}"/>
    <cellStyle name="Comma 3" xfId="26" xr:uid="{00000000-0005-0000-0000-00001A000000}"/>
    <cellStyle name="Comma 4" xfId="114" xr:uid="{2C48926D-0088-494B-835E-E29BE7FCAF71}"/>
    <cellStyle name="Currency 2" xfId="27" xr:uid="{00000000-0005-0000-0000-00001B000000}"/>
    <cellStyle name="Dashboard Labels" xfId="28" xr:uid="{00000000-0005-0000-0000-00001C000000}"/>
    <cellStyle name="Dashboard Values" xfId="29" xr:uid="{00000000-0005-0000-0000-00001D000000}"/>
    <cellStyle name="Demo" xfId="111" xr:uid="{97CDC4E3-8A8B-48B8-B5D4-5255A81B914A}"/>
    <cellStyle name="Element2" xfId="30" xr:uid="{00000000-0005-0000-0000-00001E000000}"/>
    <cellStyle name="Elements" xfId="31" xr:uid="{00000000-0005-0000-0000-00001F000000}"/>
    <cellStyle name="Empty" xfId="117" xr:uid="{E4ADB939-9A5E-4D8A-81B7-0ABB4023D6D1}"/>
    <cellStyle name="Empty Cell" xfId="32" xr:uid="{00000000-0005-0000-0000-000020000000}"/>
    <cellStyle name="Flag" xfId="33" xr:uid="{00000000-0005-0000-0000-000021000000}"/>
    <cellStyle name="Header0" xfId="34" xr:uid="{00000000-0005-0000-0000-000022000000}"/>
    <cellStyle name="Header1" xfId="35" xr:uid="{00000000-0005-0000-0000-000023000000}"/>
    <cellStyle name="Header2" xfId="36" xr:uid="{00000000-0005-0000-0000-000024000000}"/>
    <cellStyle name="Header3" xfId="37" xr:uid="{00000000-0005-0000-0000-000025000000}"/>
    <cellStyle name="Heading" xfId="38" xr:uid="{00000000-0005-0000-0000-000026000000}"/>
    <cellStyle name="HeadLine" xfId="39" xr:uid="{00000000-0005-0000-0000-000027000000}"/>
    <cellStyle name="Info" xfId="113" xr:uid="{54C88D45-A463-41E5-9313-D6798BE06454}"/>
    <cellStyle name="Input" xfId="109" builtinId="20"/>
    <cellStyle name="Insheet" xfId="40" xr:uid="{00000000-0005-0000-0000-000028000000}"/>
    <cellStyle name="Line_SubTotal" xfId="41" xr:uid="{00000000-0005-0000-0000-000029000000}"/>
    <cellStyle name="LineTotal" xfId="118" xr:uid="{7C407A24-54F9-48CC-8DD3-1D86BD925E97}"/>
    <cellStyle name="Major HEading" xfId="42" xr:uid="{00000000-0005-0000-0000-00002A000000}"/>
    <cellStyle name="Minor HEading" xfId="43" xr:uid="{00000000-0005-0000-0000-00002B000000}"/>
    <cellStyle name="Normal" xfId="0" builtinId="0" customBuiltin="1"/>
    <cellStyle name="Normal 2" xfId="44" xr:uid="{00000000-0005-0000-0000-00002D000000}"/>
    <cellStyle name="Normal 2 2" xfId="45" xr:uid="{00000000-0005-0000-0000-00002E000000}"/>
    <cellStyle name="Normal 2 3" xfId="46" xr:uid="{00000000-0005-0000-0000-00002F000000}"/>
    <cellStyle name="Normal 3" xfId="47" xr:uid="{00000000-0005-0000-0000-000030000000}"/>
    <cellStyle name="Normal 3 2" xfId="48" xr:uid="{00000000-0005-0000-0000-000031000000}"/>
    <cellStyle name="Normal 4" xfId="49" xr:uid="{00000000-0005-0000-0000-000032000000}"/>
    <cellStyle name="Normal 5" xfId="50" xr:uid="{00000000-0005-0000-0000-000033000000}"/>
    <cellStyle name="Normal 6" xfId="51" xr:uid="{00000000-0005-0000-0000-000034000000}"/>
    <cellStyle name="Normal 7" xfId="110" xr:uid="{64231E0B-D354-44DD-BB00-103B7079EF07}"/>
    <cellStyle name="Note 2" xfId="52" xr:uid="{00000000-0005-0000-0000-000035000000}"/>
    <cellStyle name="Number" xfId="112" xr:uid="{9868CA26-4C5C-4C7F-8F2B-21C7CDC44063}"/>
    <cellStyle name="Offsheet" xfId="53" xr:uid="{00000000-0005-0000-0000-000036000000}"/>
    <cellStyle name="Percent 2" xfId="54" xr:uid="{00000000-0005-0000-0000-000037000000}"/>
    <cellStyle name="Percent 2 2" xfId="55" xr:uid="{00000000-0005-0000-0000-000038000000}"/>
    <cellStyle name="Percent 3" xfId="56" xr:uid="{00000000-0005-0000-0000-000039000000}"/>
    <cellStyle name="Percent 4" xfId="57" xr:uid="{00000000-0005-0000-0000-00003A000000}"/>
    <cellStyle name="Percent 5" xfId="115" xr:uid="{FD2CFFBD-6310-485E-9098-79712D588D17}"/>
    <cellStyle name="ShadedHeadings" xfId="58" xr:uid="{00000000-0005-0000-0000-00003B000000}"/>
    <cellStyle name="Sheet_Header" xfId="59" xr:uid="{00000000-0005-0000-0000-00003C000000}"/>
    <cellStyle name="STYLE1" xfId="60" xr:uid="{00000000-0005-0000-0000-00003D000000}"/>
    <cellStyle name="STYLE2" xfId="61" xr:uid="{00000000-0005-0000-0000-00003E000000}"/>
    <cellStyle name="STYLE3" xfId="62" xr:uid="{00000000-0005-0000-0000-00003F000000}"/>
    <cellStyle name="STYLE4" xfId="63" xr:uid="{00000000-0005-0000-0000-000040000000}"/>
    <cellStyle name="STYLE5" xfId="64" xr:uid="{00000000-0005-0000-0000-000041000000}"/>
    <cellStyle name="STYLE6" xfId="65" xr:uid="{00000000-0005-0000-0000-000042000000}"/>
    <cellStyle name="STYLE7" xfId="66" xr:uid="{00000000-0005-0000-0000-000043000000}"/>
    <cellStyle name="Table" xfId="116" xr:uid="{DE16F5E9-A33A-4024-B1C1-A70CBC88EF0E}"/>
    <cellStyle name="Table Header" xfId="67" xr:uid="{00000000-0005-0000-0000-000044000000}"/>
    <cellStyle name="Table Number" xfId="68" xr:uid="{00000000-0005-0000-0000-000045000000}"/>
    <cellStyle name="Table Percentage" xfId="69" xr:uid="{00000000-0005-0000-0000-000046000000}"/>
    <cellStyle name="Table Summary" xfId="70" xr:uid="{00000000-0005-0000-0000-000047000000}"/>
    <cellStyle name="Table Text" xfId="71" xr:uid="{00000000-0005-0000-0000-000048000000}"/>
    <cellStyle name="Table_Heading" xfId="72" xr:uid="{00000000-0005-0000-0000-000049000000}"/>
    <cellStyle name="TableCross" xfId="73" xr:uid="{00000000-0005-0000-0000-00004A000000}"/>
    <cellStyle name="TableNumber" xfId="74" xr:uid="{00000000-0005-0000-0000-00004B000000}"/>
    <cellStyle name="TableNumber2" xfId="75" xr:uid="{00000000-0005-0000-0000-00004C000000}"/>
    <cellStyle name="TablePercentage" xfId="76" xr:uid="{00000000-0005-0000-0000-00004D000000}"/>
    <cellStyle name="Thousands" xfId="77" xr:uid="{00000000-0005-0000-0000-00004E000000}"/>
    <cellStyle name="Tot Closing" xfId="78" xr:uid="{00000000-0005-0000-0000-00004F000000}"/>
    <cellStyle name="Tot Grand" xfId="79" xr:uid="{00000000-0005-0000-0000-000050000000}"/>
    <cellStyle name="Tot Sub" xfId="80" xr:uid="{00000000-0005-0000-0000-000051000000}"/>
    <cellStyle name="Unit" xfId="81" xr:uid="{00000000-0005-0000-0000-000052000000}"/>
    <cellStyle name="好" xfId="82" xr:uid="{00000000-0005-0000-0000-000053000000}"/>
    <cellStyle name="好_1.中国数据地图 新版本" xfId="83" xr:uid="{00000000-0005-0000-0000-000054000000}"/>
    <cellStyle name="差" xfId="84" xr:uid="{00000000-0005-0000-0000-000055000000}"/>
    <cellStyle name="差_1.中国数据地图 新版本" xfId="85" xr:uid="{00000000-0005-0000-0000-000056000000}"/>
    <cellStyle name="常规_lwx 仿xcelsius仪表盘MeterChart2 全" xfId="86" xr:uid="{00000000-0005-0000-0000-000057000000}"/>
    <cellStyle name="强调文字颜色 1" xfId="87" xr:uid="{00000000-0005-0000-0000-000058000000}"/>
    <cellStyle name="强调文字颜色 2" xfId="88" xr:uid="{00000000-0005-0000-0000-000059000000}"/>
    <cellStyle name="强调文字颜色 3" xfId="89" xr:uid="{00000000-0005-0000-0000-00005A000000}"/>
    <cellStyle name="强调文字颜色 4" xfId="90" xr:uid="{00000000-0005-0000-0000-00005B000000}"/>
    <cellStyle name="强调文字颜色 5" xfId="91" xr:uid="{00000000-0005-0000-0000-00005C000000}"/>
    <cellStyle name="强调文字颜色 6" xfId="92" xr:uid="{00000000-0005-0000-0000-00005D000000}"/>
    <cellStyle name="标题" xfId="93" xr:uid="{00000000-0005-0000-0000-00005E000000}"/>
    <cellStyle name="标题 1" xfId="94" xr:uid="{00000000-0005-0000-0000-00005F000000}"/>
    <cellStyle name="标题 2" xfId="95" xr:uid="{00000000-0005-0000-0000-000060000000}"/>
    <cellStyle name="标题 3" xfId="96" xr:uid="{00000000-0005-0000-0000-000061000000}"/>
    <cellStyle name="标题 4" xfId="97" xr:uid="{00000000-0005-0000-0000-000062000000}"/>
    <cellStyle name="标题_1.中国数据地图 新版本" xfId="98" xr:uid="{00000000-0005-0000-0000-000063000000}"/>
    <cellStyle name="检查单元格" xfId="99" xr:uid="{00000000-0005-0000-0000-000064000000}"/>
    <cellStyle name="汇总" xfId="100" xr:uid="{00000000-0005-0000-0000-000065000000}"/>
    <cellStyle name="注释" xfId="101" xr:uid="{00000000-0005-0000-0000-000066000000}"/>
    <cellStyle name="解释性文本" xfId="102" xr:uid="{00000000-0005-0000-0000-000067000000}"/>
    <cellStyle name="警告文本" xfId="103" xr:uid="{00000000-0005-0000-0000-000068000000}"/>
    <cellStyle name="计算" xfId="104" xr:uid="{00000000-0005-0000-0000-000069000000}"/>
    <cellStyle name="输入" xfId="105" xr:uid="{00000000-0005-0000-0000-00006A000000}"/>
    <cellStyle name="输出" xfId="106" xr:uid="{00000000-0005-0000-0000-00006B000000}"/>
    <cellStyle name="适中" xfId="107" xr:uid="{00000000-0005-0000-0000-00006C000000}"/>
    <cellStyle name="链接单元格" xfId="108" xr:uid="{00000000-0005-0000-0000-00006D000000}"/>
  </cellStyles>
  <dxfs count="2">
    <dxf>
      <font>
        <color theme="0" tint="-0.34998626667073579"/>
      </font>
      <fill>
        <patternFill patternType="lightUp">
          <fgColor theme="0" tint="-0.499984740745262"/>
          <bgColor theme="8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  <dxf>
      <font>
        <color theme="0" tint="-0.34998626667073579"/>
      </font>
      <fill>
        <patternFill patternType="lightUp">
          <fgColor theme="0" tint="-0.499984740745262"/>
          <bgColor theme="8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ustomXml" Target="../ink/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-9111</xdr:colOff>
      <xdr:row>0</xdr:row>
      <xdr:rowOff>144900</xdr:rowOff>
    </xdr:from>
    <xdr:to>
      <xdr:col>18</xdr:col>
      <xdr:colOff>30960</xdr:colOff>
      <xdr:row>24</xdr:row>
      <xdr:rowOff>137580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319461F-6AF4-479B-A0FE-02238F126540}"/>
                </a:ext>
              </a:extLst>
            </xdr14:cNvPr>
            <xdr14:cNvContentPartPr/>
          </xdr14:nvContentPartPr>
          <xdr14:nvPr macro=""/>
          <xdr14:xfrm>
            <a:off x="-9111" y="144900"/>
            <a:ext cx="9847011" cy="4214160"/>
          </xdr14:xfrm>
        </xdr:contentPart>
      </mc:Choice>
      <mc:Fallback xmlns="">
        <xdr:pic>
          <xdr:nvPicPr>
            <xdr:cNvPr id="26" name="Ink 25">
              <a:extLst>
                <a:ext uri="{FF2B5EF4-FFF2-40B4-BE49-F238E27FC236}">
                  <a16:creationId xmlns:a16="http://schemas.microsoft.com/office/drawing/2014/main" id="{B319461F-6AF4-479B-A0FE-02238F12654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-18111" y="135900"/>
              <a:ext cx="9864651" cy="42318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42</xdr:row>
      <xdr:rowOff>112060</xdr:rowOff>
    </xdr:from>
    <xdr:to>
      <xdr:col>6</xdr:col>
      <xdr:colOff>11206</xdr:colOff>
      <xdr:row>50</xdr:row>
      <xdr:rowOff>112060</xdr:rowOff>
    </xdr:to>
    <xdr:sp macro="" textlink="">
      <xdr:nvSpPr>
        <xdr:cNvPr id="2" name="Rounded Rectangular Callout 2">
          <a:extLst>
            <a:ext uri="{FF2B5EF4-FFF2-40B4-BE49-F238E27FC236}">
              <a16:creationId xmlns:a16="http://schemas.microsoft.com/office/drawing/2014/main" id="{04D3F386-CD2A-4085-A89E-79E7FE7483A7}"/>
            </a:ext>
          </a:extLst>
        </xdr:cNvPr>
        <xdr:cNvSpPr/>
      </xdr:nvSpPr>
      <xdr:spPr>
        <a:xfrm rot="10800000" flipV="1">
          <a:off x="3533775" y="8494060"/>
          <a:ext cx="1516156" cy="1524000"/>
        </a:xfrm>
        <a:prstGeom prst="wedgeRoundRectCallout">
          <a:avLst>
            <a:gd name="adj1" fmla="val -56807"/>
            <a:gd name="adj2" fmla="val -21119"/>
            <a:gd name="adj3" fmla="val 16667"/>
          </a:avLst>
        </a:prstGeom>
        <a:solidFill>
          <a:srgbClr val="E8ECEE"/>
        </a:solidFill>
        <a:ln>
          <a:solidFill>
            <a:srgbClr val="00AAEA"/>
          </a:solidFill>
        </a:ln>
        <a:effectLst>
          <a:outerShdw blurRad="50800" dist="139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100" baseline="0">
              <a:solidFill>
                <a:srgbClr val="586577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waterfall prioritises all cash flow items making CFADS and other key line items easily extracted.</a:t>
          </a:r>
          <a:endParaRPr lang="en-AU" sz="1100">
            <a:solidFill>
              <a:srgbClr val="586577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42</xdr:row>
      <xdr:rowOff>112060</xdr:rowOff>
    </xdr:from>
    <xdr:to>
      <xdr:col>6</xdr:col>
      <xdr:colOff>11206</xdr:colOff>
      <xdr:row>50</xdr:row>
      <xdr:rowOff>112060</xdr:rowOff>
    </xdr:to>
    <xdr:sp macro="" textlink="">
      <xdr:nvSpPr>
        <xdr:cNvPr id="2" name="Rounded Rectangular Callout 2">
          <a:extLst>
            <a:ext uri="{FF2B5EF4-FFF2-40B4-BE49-F238E27FC236}">
              <a16:creationId xmlns:a16="http://schemas.microsoft.com/office/drawing/2014/main" id="{FDC0940F-1289-4C24-A362-815BE709E853}"/>
            </a:ext>
          </a:extLst>
        </xdr:cNvPr>
        <xdr:cNvSpPr/>
      </xdr:nvSpPr>
      <xdr:spPr>
        <a:xfrm rot="10800000" flipV="1">
          <a:off x="3533775" y="8494060"/>
          <a:ext cx="1516156" cy="1524000"/>
        </a:xfrm>
        <a:prstGeom prst="wedgeRoundRectCallout">
          <a:avLst>
            <a:gd name="adj1" fmla="val -56807"/>
            <a:gd name="adj2" fmla="val -21119"/>
            <a:gd name="adj3" fmla="val 16667"/>
          </a:avLst>
        </a:prstGeom>
        <a:solidFill>
          <a:srgbClr val="E8ECEE"/>
        </a:solidFill>
        <a:ln>
          <a:solidFill>
            <a:srgbClr val="00AAEA"/>
          </a:solidFill>
        </a:ln>
        <a:effectLst>
          <a:outerShdw blurRad="50800" dist="1397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100" baseline="0">
              <a:solidFill>
                <a:srgbClr val="586577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waterfall prioritises all cash flow items making CFADS and other key line items easily extracted.</a:t>
          </a:r>
          <a:endParaRPr lang="en-AU" sz="1100">
            <a:solidFill>
              <a:srgbClr val="586577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28.36041" units="1/cm"/>
          <inkml:channelProperty channel="Y" name="resolution" value="28.34646" units="1/cm"/>
          <inkml:channelProperty channel="T" name="resolution" value="1" units="1/dev"/>
        </inkml:channelProperties>
      </inkml:inkSource>
      <inkml:timestamp xml:id="ts0" timeString="2019-06-28T03:25:12.821"/>
    </inkml:context>
    <inkml:brush xml:id="br0">
      <inkml:brushProperty name="width" value="0.05" units="cm"/>
      <inkml:brushProperty name="height" value="0.05" units="cm"/>
      <inkml:brushProperty name="color" value="#F6630D"/>
    </inkml:brush>
  </inkml:definitions>
  <inkml:trace contextRef="#ctx0" brushRef="#br0">10696 7867 0,'0'0'47,"0"0"-31,-41 0 15,20 20-31,21-20 31,-41 20-31,0 19 16,-21 1-16,21 0 15,0 20-15,20-1 16,-20-40-16,41 22 15,-20-22-15,-1 40 16,1-19-16,0 0 16,20-1-16,0 1 15,0 19-15,0-39 16,0 1-16,0 38 15,0-20-15,0 1 16,0 0-16,0 19 16,0-39-16,0 19 15,0 1-15,0-21 16,0 41-16,0-20 15,20-20-15,0 20 16,1 19-16,20-40 16,-21 21-16,1-20 15,20 19-15,0 2 16,-41-22-16,0 1 15,0 39 1,62-38-16,-1 38 16,-19-19-16,19-1 15,-19 20-15,19 1 16,-20-40-16,21-1 15,21 22-15,-22 18 16,-41-40-16,42 1 16,0 20-16,20 0 15,0-21-15,63 1 16,-64-20-16,43 40 15,19-1-15,43-19 16,-22-20-16,22 20 16,-2-20-16,-39 0 15,19 19-15,0 2 16,-41-21-16,1 39 15,20-39-15,-1 0 16,43 0-16,-63 0 16,21 0-16,-21 0 15,21 0 1,-41 0-16,0 0 0,0 0 15,20 0 1,21 0-16,-41 0 16,-21 0-16,41 0 15,22 0-15,-22 0 16,-102 0-16,40 0 15,21 0-15,-41-19 16,-41-1-16,62-20 16,20 40-16,-40-20 15,40 20-15,-41 0 16,41-39-16,-20 19 15,0-20-15,-21-39 16,0 39-16,41 1 16,-41-1-16,-41 21 15,20-2-15,2-18 16,19-21-16,-1 21 15,-40 19-15,41-39 16,-41 19-16,0-19 16,22-1-16,-2 40 15,-20 0-15,20-40 16,1 21-16,-21-21 15,0 21 1,0 0-16,0-21 16,0-19-16,0 39 15,0 0-15,0-19 16,-21 0-16,1-21 15,20 21-15,-20 39 16,-2-40-16,2 21 16,-41-21-16,40 1 15,-21 20-15,-19-41 16,-21 1-16,-42-21 15,63 41-15,-62-20 16,61 20-16,-21 39 16,1-40-16,20 41 15,-19-1-15,-2-1 16,-61-57-16,-21 38 15,21 20-15,42-20 16,-63-19-16,21 0 16,-40 19-16,-2 0 15,83 40-15,-61-20 16,61 1-16,-40-1 15,-1 20 1,0-20-16,-1 20 16,1 0-16,21 0 15,20 0-15,-41 0 16,41 0-16,0 0 15,-40 0-15,19 0 16,22 0-16,-1 0 16,-40 0-16,40 0 15,-41 0-15,20 0 16,22 0-16,-1 0 15,-41 0-15,61 0 16,1 0-16,-20 0 16,19 0-16,-20 40 15,42-40-15,-22 0 16,21 19-16,1 1 15,20-20-15,-21 21 16,62 18-16,-41-19 16,20-1-16,21-19 15,-20 20-15,-1-20 16</inkml:trace>
  <inkml:trace contextRef="#ctx0" brushRef="#br0" timeOffset="2374">21038 3963 0,'-20'0'0,"-2"0"16,22 0-16,-41 0 16,21 0-1,0 0-15,-83 0 16,-21 0-16,-19 0 15,-1 0-15,41 0 16,-41 0-16,-1 0 16,2 0-16,-1 0 15,-20 0-15,20 0 16,-21 20-16,21 0 15,0-1-15,62 41 16,0-40-16,-1-20 16,43 0-16,-22 19 15,41 22-15,-20-2 16,-21-39-16,21 39 15,-21 21-15,1-1 16,19 1-16,1-1 16,1-19-1,19 39-15,1 1 16,-22-41-16,22 21 15,-21-1-15,41 20 16,0-20-16,-21 1 16,21 0-16,0-1 15,0-19-15,0 20 16,0 19-16,0-20 15,0-39-15,21 40 16,-1-21-16,-20 0 16,21 21-16,19-20 15,-18 20-15,19-2 16,-1 2-16,23-20 15,-43-40-15,63 59 16,-63-39-16,103 20 16,-41 20-16,0-21 15,104 20-15,-104-59 16,61 60-16,1-1 15,-20-19-15,20-20 16,-83-40-16,42 20 16,62 39-1,-22-39-15,2 20 16,-1 0-16,40-1 15,-39 2-15,40-21 16,-21 0-16,62 0 16,-20 0-16,41 0 15,-41 0-15,-1 0 16,21 0-16,-62 0 15,42 0-15,20 0 16,21 0-16,-103 0 16,62 0-16,-1 0 15,-20 0-15,21 0 16,-62 0-16,103 0 15,-103 0-15,-63 0 16,64-40-16,-63 0 16,41-19-16,-20 39 15,41-20-15,-21 21 16,0-41-16,1 21 15,-62 39 1,41-40-16,-62 0 0,20 1 16,1-21-1,0 20-15,20 1 16,-41 39-16,21-39 15,-21 18-15,0-18 16,-20 0-16,19 18 16,1 1-16,-41 1 15,0-21-15,22 1 16,-2-1-16,-20 0 15,0 0-15,0-19 16,0-20-16,0 59 16,0-39-16,-20 19 15,-43-39-15,43 39 16,-21-39-16,0-1 15,-21-38-15,-20 38 16,0-39-16,-42-19 16,22 59-16,19-1 15,1 1-15,-62 20 16,21-41-16,-1 60 15,1-19-15,-21 0 16,-20 19 0,-62-40-16,20 41 15,21 0-15,0-1 16,0 20-16,40 20 15,-60 0-15,41 0 16,-21 0-16,-1 0 16,-19 0-16,-62 0 15,20 0-15,21 0 16,20 0-16,-41 0 15,42 20-15,40-40 16,1 20-16,20 20 16,62 0-16,-1-20 15,22 0-15,41 0 16,20 0-16</inkml:trace>
  <inkml:trace contextRef="#ctx0" brushRef="#br0" timeOffset="4622">15651 7729 0,'62'0'124,"61"0"-108,41 0-16,21 0 16,21 0-1,81 0-15,-40 0 16,0 0-16,62 0 15,-22 0-15,-19-20 16,-21 20-16,-21-40 16,-21 20-16,-20-40 15,41 41-15,-81-1 16,-63-19-16,41-21 15,-40 21-15,40-1 16,-82 0-16,41 1 16,-20-1-16,-62-39 15,20 39-15,1 40 16,20 0-16,-20-20 15,-21 20-15,0-20 16,0 0 124,0 1-124,0-21-16,0 21 16,0-2-16,0 2 15,20-1-15,-20 0 16,21 1-16,-21-2 15,0 1-15,21-19 16,-21 19-16,0-40 16,0 41-16,0-1 15,20 0-15,-20 1 16,21 19-1,-21-40 48,0 40-48,0-20-15,0 0 47,0 20-31,0-39-16,0 19 15,0 20 1,0-20 249,0 20-249,-21 0-16,1 0 15,-1 0-15,0 20 16,1-20-16,-21 40 16,20-40-16,0 0 15,-20 39-15,0-19 16,21-1-16,0 21 15,-2-20-15,22 0 16,-20-1-16,20 2 16,-21-1-16,21-1 15,-20-19-15</inkml:trace>
  <inkml:trace contextRef="#ctx0" brushRef="#br0" timeOffset="5218">20154 6540 0,'20'0'140,"42"79"-140,0-20 16,41 0-16,-22-18 15,-18 18-15,-2 1 16,1-21-16,-42-19 16</inkml:trace>
  <inkml:trace contextRef="#ctx0" brushRef="#br0" timeOffset="6803">16124 7134 0,'0'20'0,"0"0"15,0-1-15,0 22 16,-21-22-16,21 1 16,0 0-16,0-1 15,0 1-15,0 20 16,0-40-16,0 20 15,0 0-15,0-1 16,0 1-16,-20 20 16,20-20-1,0-20-15,0 59 16,-21-40-16,21-19 15,-21 60-15,1-20 16,-1-20-16,21 0 16,0 19-16,-20-39 15,0 20 1,20 0-16,0-1 15,-21-19 1,21 0 234,41 0-235,20 0-15,1 0 16,0 0-16,0 0 15,-1 21-15,-19-21 16,19 19-16,1-19 16,-41 0-16,-1 0 15,0 0 16,1 0 1,-21 0 46,20 0-78</inkml:trace>
  <inkml:trace contextRef="#ctx0" brushRef="#br0" timeOffset="28597">1501 911 0,'-41'0'62,"-20"60"-46,-1-1-16,-62 20 15,43 1-15,-22-1 16,-21 0-16,1 60 16,0-40-16,-1 20 15,21 0-15,-41-20 16,-21 59-16,104-78 15,-1-5-15</inkml:trace>
  <inkml:trace contextRef="#ctx0" brushRef="#br0" timeOffset="28597">0 8807 499,'83'90'0,"81"129"16,21-120-16,-21 59 15,-61-38-15,0-22 16,-20-38-16,-42 20 15,-21-41-15,-20 20 16,41-39-16,-41 0 16,42 20-16,-22-1 15,0 1 1,1-40-16,21 20 15,-2-1-15,22 1 16,-42-20-16,22 20 16,19 20-16,1-1 15,41 1-15,21 0 16,-1 39-16,21-39 15,40 19-15,43 40 16,-42 20-16,40-80 16,2 21-16,19 19 15,-40-79-15,21 60 16,-21-41-16,-63 1 15,-61 1-15,1-21 16,-22 19-16,1-19 16,0 0-16,-21 0 15,0 0-15,-21 20 16,1-20-16,20 0 15,20 0-15,-19 0 16,19 0 0,-20 0-16,21 0 0,1 0 15,18 0 1,2 0-16,-42 0 15,41-39-15,21 39 16,-21 0-16,21-21 16,20 1-16,21 1 15,1-41-15,-23 21 16,43-61-16,-62 41 15,41-40-15,0 40 16,20-40-16,1-40 16,-63 19-16,22 2 15,-22-21-15,1 0 16,41-19-16,-21-60 15,-40 0-15,40-20 16,-61-19-16,-21 19 16,0 39-16,0-58 15,0 58-15,-20 2 16,-1 18-16,-20-59 15,0 41-15,0-22 16,0-18-16,0-1 16,0 0-16,0 39 15,0 1 1,0-40-16,0 41 15,0 18-15,-20-38 16,-21 57-16,20-58 16,21-20-16,-41 100 15,-41-40-15,0-100 16,-1 61-16,-40-1 15,62 99-15,-63-99 16,-20 39-16,-21 20 16,-19 1-16,19-1 15,63-38-15,-125 37 16,62 2-16,1 39 15,-62-19-15,62 38 16,-22-19-16,-19 1 16,20-1-16,-42 19 15,2 22-15,19 18 16,20 40-16,43 1 15,60-2-15,-39 1 16,-23 20-16,43 0 16,-1 0-16,-20-19 15,20 19 1,0 0-16,-21 0 15,21 0-15,22 0 16,-2 0-16,21 0 16,-20 0-16,0 0 15,-1 0-15,2 0 16,39 0-16,1 0 15,0 0-15,20 0 16</inkml:trace>
  <inkml:trace contextRef="#ctx0" brushRef="#br0" timeOffset="30685">5041 1546 0,'0'0'62,"21"0"-46,-21 0-16,62 0 16,-21-21-16,-41 21 15,82-39-15,-20 19 16,0-19-16,61 39 15,0-40-15,21 20 16,42 0-16,19-40 16,-20 1-16,82 20 15,-123-21-15,164 40 16,-82-39-16,21 39 15,42-19-15,-2-1 16,22 40-16,40-40 16,-61-19-16,0 59 15,-41 0 1,61 0-16,-40 0 15,-22 0-15,-61 0 16,0-20-16,0 0 16,-62 20-16,63 0 15,-42 0-15,-1 0 16,42-20-16,-20 20 15,20 0-15,21 0 16,20 0-16,0 0 16,0 0-16,20 0 15,-81 0-15,62 0 16,-63 0-16,20 0 15,-39 0-15,-1 0 16,0-39-16,0 39 16,20 0-16,21 0 15,21 0-15,-21-20 16,0 20-16,20 0 15,1 0-15,41 20 16,-62-20-16,20 0 16,-61 0-16,42 0 15,-43 0 1,1 0-16,0 0 15,0 0-15,-41 0 16,-21 0-16,-21 0 16,2 0-16,-1 0 15,19 0-15,-18 0 16,-23 0-16,1 0 15,1 0-15,-1 0 16,-21 19-16,21-19 16,-20 20-16,20 0 15,21-20-15,-21 20 16,41 0-16,-20 0 15,41 19-15,0-18 16,-42-2-16,42 1 16,-21 0-16,-41-20 15,21 0-15,-21 0 16,0 0-16,-41 19 15,0-19-15,0 0 546,0-138-546</inkml:trace>
  <inkml:trace contextRef="#ctx0" brushRef="#br0" timeOffset="31653">19044 694 0,'20'0'141,"124"98"-141,-21 1 15,41 40 1,-40-40-16,-21-19 15,-21-41-15,1 41 16,-22-41-16,0 21 16,-39-60-16,19 0 15,-41 20 63,0 19-78,0-39 16,0 39-16,0-39 15,20 21-15,-20-21 47,-20 0-16,20 0-15,-21 19-16,-21-19 16,42 20-16,-61-20 15,-42 0 1,21 0-16,-41 0 15,41 0-15,-1 0 16,63 0-16,-21 0 16,20 0-16,0 0 15,21 0-15</inkml:trace>
  <inkml:trace contextRef="#ctx0" brushRef="#br0" timeOffset="32941">22353 634 0,'0'-20'62,"-20"20"-46,20 0-16,-21 0 15,-19 0-15,-1 0 16,41 20-16,-42-20 15,22 0-15,-21 0 16,-1 0-16,22 0 16,-1 20-16,-19-20 31,40 0-31,0 0 15,-21 0-15,0 19 16,21 1 31,0 0-47,62 39 15,-1 41-15,-19-61 16,-1-19-16,21 40 16,-1-21-16,0 1 15,-61-1-15,42-19 16,41 40-16,-63-40 15,0-20-15,-20 0 110,-40 19-95,40-38 1,-22 19-16,2 0 15,-1 0-15,-19 0 16,-2 0-16,1 19 16,41-19-16,-20 0 15,-1 20 1,21-20-1,-20 0 17</inkml:trace>
  <inkml:trace contextRef="#ctx0" brushRef="#br0" timeOffset="35278">22806 654 0,'0'19'63,"0"41"-48,0-1 1,0 21-16,0-21 15,0 1-15,20 39 16,1-60-16,0 21 16,-21-40-16,0-1 15,0 1-15,20-20 31,42 0-15,-62-20 0,62 1-16,-42-22 15,41 2-15,-39-20 16,19-1-16,-1 1 15,23 19-15,-23 40 16,-19-59-16,-21 20 16,0-2-16,0 22 15,0 19 94,0 60-93,0-21-16,20 20 16,-20 21-16,0-1 15,0-20-15,0-39 16,0-1-16,22 22 15,-22-41-15,0 0 78,40 0-62,1-20-16,-19-1 16,18-18-16,1 0 15,0 39-15,1-20 16,-2-20-16,2 1 15,19-21-15,1 20 16,-21 1-16,-20 39 16,-21-20-16,20 20 15,-20 0 126,0 40-141,0-1 15,0 41-15,0-21 16,0 0-16,0-19 15,0 0-15,0 19 16,0-39-16,21-20 125,20-40-125,-20-20 15,20 1-15,-21 0 16,42 0-16,-21 19 16,1 0-16,-22 1 15,1 19-15,-21 20 16,20 0 62,-20 59-78,0 21 15,20-21-15,-20-19 16,0-21-16,21 1 16,-21 0-16,0-1 15,20-19-15,-20 21 16,21-21 77,0 0-77,20-21-16,-21-18 16,63 19-16,-1 1 15,-21-21-15,22 20 16,-22 20-16,-61 0 15,0-20-15,21 20 16,-21 0 202,0 20-186,0-20-1,0 20-16,0-20 1,0 20-16,0 0 16,0-20-1,0 19 1,0 1-16,21-20 15,-21 20-15,0-1 16,0 2-16,0-1 16,20 19-1,-20-19-15,0 0 16,21 0-16</inkml:trace>
  <inkml:trace contextRef="#ctx0" brushRef="#br0" timeOffset="35785">25273 872 0,'0'0'94,"21"19"-94,-21 22 15,0-2-15,0-39 16,0 20-16,0-1 16,20 1-16,-20-20 15,0 20 1,0 0-16,0 0 15</inkml:trace>
  <inkml:trace contextRef="#ctx0" brushRef="#br0" timeOffset="36150">25273 535 0,'0'0'141,"0"19"-141,0-19 15,0 20 1</inkml:trace>
  <inkml:trace contextRef="#ctx0" brushRef="#br0" timeOffset="36820">26055 0 0,'0'0'94,"0"20"-79,0 59 1,-62 0-16,42-19 16,-22 18-16,-19 2 15,40 0-15,1-2 16,20 2-16,-21 19 15,21 0-15,0 20 16,0-60-16,0 60 16,21-20-16,-1 20 15,1-19-15,19 18 16,2-59-16,19 41 15,22 19-15,-22-20 16,-19-20-16,-22-20 16,42-19-16,-62 0 15,41 59-15,-20-59 16,-21 39-16,0-20 15,0 21-15,0-41 16,0 21-16,0-21 16,-41 1-16,41 0 15,-21-20 1,0-1-16,1 1 0,-1-20 15,21 19 1</inkml:trace>
  <inkml:trace contextRef="#ctx0" brushRef="#br0" timeOffset="37574">25664 1189 0,'21'-20'125,"-1"20"-110,1 0-15,-21 0 16,81 0-16,44 0 0,19 0 15,-1 0 1,1 0-16,-41 0 16,-42 0-16,-19 0 15</inkml:trace>
</inkml: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FA" refreshedDate="43644.557882638888" createdVersion="6" refreshedVersion="6" minRefreshableVersion="3" recordCount="24" xr:uid="{6AA2644D-7C43-4A06-8451-6A2324806601}">
  <cacheSource type="worksheet">
    <worksheetSource ref="A5:D29" sheet="Tablular Format"/>
  </cacheSource>
  <cacheFields count="4">
    <cacheField name="City" numFmtId="165">
      <sharedItems count="2">
        <s v="Sydney"/>
        <s v="Melbourn"/>
      </sharedItems>
    </cacheField>
    <cacheField name="Product" numFmtId="164">
      <sharedItems count="3">
        <s v="Product1"/>
        <s v="Product2"/>
        <s v="Product3"/>
      </sharedItems>
    </cacheField>
    <cacheField name="Period" numFmtId="164">
      <sharedItems count="4">
        <s v="Qrt1"/>
        <s v="Qrt2"/>
        <s v="Qrt3"/>
        <s v="Qrt4"/>
      </sharedItems>
    </cacheField>
    <cacheField name="Amount" numFmtId="164">
      <sharedItems containsSemiMixedTypes="0" containsString="0" containsNumber="1" containsInteger="1" minValue="118" maxValue="4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">
  <r>
    <x v="0"/>
    <x v="0"/>
    <x v="0"/>
    <n v="449"/>
  </r>
  <r>
    <x v="0"/>
    <x v="1"/>
    <x v="0"/>
    <n v="321"/>
  </r>
  <r>
    <x v="0"/>
    <x v="2"/>
    <x v="0"/>
    <n v="193"/>
  </r>
  <r>
    <x v="1"/>
    <x v="0"/>
    <x v="0"/>
    <n v="449"/>
  </r>
  <r>
    <x v="1"/>
    <x v="1"/>
    <x v="0"/>
    <n v="321"/>
  </r>
  <r>
    <x v="1"/>
    <x v="2"/>
    <x v="0"/>
    <n v="193"/>
  </r>
  <r>
    <x v="0"/>
    <x v="0"/>
    <x v="1"/>
    <n v="146"/>
  </r>
  <r>
    <x v="0"/>
    <x v="1"/>
    <x v="1"/>
    <n v="369"/>
  </r>
  <r>
    <x v="0"/>
    <x v="2"/>
    <x v="1"/>
    <n v="413"/>
  </r>
  <r>
    <x v="1"/>
    <x v="0"/>
    <x v="1"/>
    <n v="146"/>
  </r>
  <r>
    <x v="1"/>
    <x v="1"/>
    <x v="1"/>
    <n v="369"/>
  </r>
  <r>
    <x v="1"/>
    <x v="2"/>
    <x v="1"/>
    <n v="413"/>
  </r>
  <r>
    <x v="0"/>
    <x v="0"/>
    <x v="2"/>
    <n v="294"/>
  </r>
  <r>
    <x v="0"/>
    <x v="1"/>
    <x v="2"/>
    <n v="357"/>
  </r>
  <r>
    <x v="0"/>
    <x v="2"/>
    <x v="2"/>
    <n v="467"/>
  </r>
  <r>
    <x v="1"/>
    <x v="0"/>
    <x v="2"/>
    <n v="294"/>
  </r>
  <r>
    <x v="1"/>
    <x v="1"/>
    <x v="2"/>
    <n v="357"/>
  </r>
  <r>
    <x v="1"/>
    <x v="2"/>
    <x v="2"/>
    <n v="467"/>
  </r>
  <r>
    <x v="0"/>
    <x v="0"/>
    <x v="3"/>
    <n v="118"/>
  </r>
  <r>
    <x v="0"/>
    <x v="1"/>
    <x v="3"/>
    <n v="380"/>
  </r>
  <r>
    <x v="0"/>
    <x v="2"/>
    <x v="3"/>
    <n v="247"/>
  </r>
  <r>
    <x v="1"/>
    <x v="0"/>
    <x v="3"/>
    <n v="118"/>
  </r>
  <r>
    <x v="1"/>
    <x v="1"/>
    <x v="3"/>
    <n v="380"/>
  </r>
  <r>
    <x v="1"/>
    <x v="2"/>
    <x v="3"/>
    <n v="2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3C9C28-3829-4B83-BC77-ADC8E06EA027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18:K23" firstHeaderRow="1" firstDataRow="2" firstDataCol="1" rowPageCount="1" colPageCount="1"/>
  <pivotFields count="4">
    <pivotField axis="axisPage" multipleItemSelectionAllowed="1" showAll="0">
      <items count="3">
        <item x="1"/>
        <item h="1"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dataField="1" numFmtId="164" showAll="0"/>
  </pivotFields>
  <rowFields count="1">
    <field x="1"/>
  </rowFields>
  <rowItems count="4">
    <i>
      <x/>
    </i>
    <i>
      <x v="1"/>
    </i>
    <i>
      <x v="2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U22"/>
  <sheetViews>
    <sheetView showGridLines="0" tabSelected="1" workbookViewId="0">
      <selection activeCell="A5" sqref="A5:E6"/>
    </sheetView>
  </sheetViews>
  <sheetFormatPr defaultColWidth="0" defaultRowHeight="12.75"/>
  <cols>
    <col min="1" max="5" width="9.140625" style="2" customWidth="1"/>
    <col min="6" max="6" width="4" style="2" customWidth="1"/>
    <col min="7" max="12" width="11.42578125" style="2" customWidth="1"/>
    <col min="13" max="13" width="3.85546875" style="2" customWidth="1"/>
    <col min="14" max="21" width="8.85546875" style="2" customWidth="1"/>
    <col min="22" max="16384" width="8.85546875" style="2" hidden="1"/>
  </cols>
  <sheetData>
    <row r="2" spans="1:19" s="5" customFormat="1" ht="18">
      <c r="A2" s="5" t="s">
        <v>10</v>
      </c>
      <c r="G2" s="5" t="s">
        <v>11</v>
      </c>
      <c r="N2" s="5" t="s">
        <v>26</v>
      </c>
    </row>
    <row r="5" spans="1:19">
      <c r="B5" s="8" t="s">
        <v>0</v>
      </c>
      <c r="C5" s="8" t="s">
        <v>1</v>
      </c>
      <c r="D5" s="8" t="s">
        <v>2</v>
      </c>
      <c r="E5" s="8" t="s">
        <v>3</v>
      </c>
      <c r="I5" s="8" t="s">
        <v>0</v>
      </c>
      <c r="J5" s="8" t="s">
        <v>1</v>
      </c>
      <c r="K5" s="8" t="s">
        <v>2</v>
      </c>
      <c r="L5" s="8" t="s">
        <v>3</v>
      </c>
      <c r="P5" s="10" t="s">
        <v>0</v>
      </c>
      <c r="Q5" s="10" t="s">
        <v>1</v>
      </c>
      <c r="R5" s="10" t="s">
        <v>2</v>
      </c>
      <c r="S5" s="10" t="s">
        <v>3</v>
      </c>
    </row>
    <row r="6" spans="1:19">
      <c r="A6" s="2" t="s">
        <v>4</v>
      </c>
      <c r="B6" s="9">
        <f t="shared" ref="B6:E6" ca="1" si="0">RANDBETWEEN(100,500)</f>
        <v>272</v>
      </c>
      <c r="C6" s="9">
        <f t="shared" ca="1" si="0"/>
        <v>126</v>
      </c>
      <c r="D6" s="9">
        <f t="shared" ca="1" si="0"/>
        <v>404</v>
      </c>
      <c r="E6" s="9">
        <f t="shared" ca="1" si="0"/>
        <v>383</v>
      </c>
      <c r="H6" s="2" t="s">
        <v>4</v>
      </c>
      <c r="I6" s="9">
        <f ca="1">B6</f>
        <v>272</v>
      </c>
      <c r="J6" s="9">
        <f t="shared" ref="J6:L6" ca="1" si="1">C6</f>
        <v>126</v>
      </c>
      <c r="K6" s="9">
        <f t="shared" ca="1" si="1"/>
        <v>404</v>
      </c>
      <c r="L6" s="9">
        <f t="shared" ca="1" si="1"/>
        <v>383</v>
      </c>
      <c r="O6" s="2" t="s">
        <v>4</v>
      </c>
      <c r="P6" s="9">
        <f ca="1">B6</f>
        <v>272</v>
      </c>
      <c r="Q6" s="9">
        <f t="shared" ref="Q6:S6" ca="1" si="2">C6</f>
        <v>126</v>
      </c>
      <c r="R6" s="9">
        <f t="shared" ca="1" si="2"/>
        <v>404</v>
      </c>
      <c r="S6" s="9">
        <f t="shared" ca="1" si="2"/>
        <v>383</v>
      </c>
    </row>
    <row r="8" spans="1:19">
      <c r="G8" s="2" t="s">
        <v>5</v>
      </c>
      <c r="H8" s="2" t="s">
        <v>4</v>
      </c>
      <c r="I8" s="9">
        <f t="array" aca="1" ref="I8:L8" ca="1">Aunit</f>
        <v>272</v>
      </c>
      <c r="J8" s="9">
        <f ca="1"/>
        <v>126</v>
      </c>
      <c r="K8" s="9">
        <f ca="1"/>
        <v>404</v>
      </c>
      <c r="L8" s="9">
        <f ca="1"/>
        <v>383</v>
      </c>
      <c r="N8" s="2" t="s">
        <v>5</v>
      </c>
      <c r="O8" s="2" t="s">
        <v>4</v>
      </c>
      <c r="P8" s="1">
        <f t="array" aca="1" ref="P8:S8" ca="1">Aunit</f>
        <v>272</v>
      </c>
      <c r="Q8" s="1">
        <f ca="1"/>
        <v>126</v>
      </c>
      <c r="R8" s="1">
        <f ca="1"/>
        <v>404</v>
      </c>
      <c r="S8" s="1">
        <f ca="1"/>
        <v>383</v>
      </c>
    </row>
    <row r="9" spans="1:19">
      <c r="R9" s="12"/>
    </row>
    <row r="10" spans="1:19">
      <c r="G10" s="2" t="s">
        <v>6</v>
      </c>
      <c r="H10" s="2" t="s">
        <v>4</v>
      </c>
      <c r="I10" s="9">
        <f t="array" aca="1" ref="I10:L10" ca="1">INDIRECT($H10)</f>
        <v>272</v>
      </c>
      <c r="J10" s="9">
        <f ca="1"/>
        <v>126</v>
      </c>
      <c r="K10" s="9">
        <f ca="1"/>
        <v>404</v>
      </c>
      <c r="L10" s="9">
        <f ca="1"/>
        <v>383</v>
      </c>
      <c r="N10" s="2" t="s">
        <v>6</v>
      </c>
      <c r="O10" s="2" t="s">
        <v>4</v>
      </c>
      <c r="P10" s="1">
        <f t="array" aca="1" ref="P10:S10" ca="1">INDIRECT(O10)</f>
        <v>272</v>
      </c>
      <c r="Q10" s="1">
        <f ca="1"/>
        <v>126</v>
      </c>
      <c r="R10" s="1">
        <f ca="1"/>
        <v>404</v>
      </c>
      <c r="S10" s="1">
        <f ca="1"/>
        <v>383</v>
      </c>
    </row>
    <row r="12" spans="1:19">
      <c r="I12" s="2">
        <v>1</v>
      </c>
      <c r="J12" s="2">
        <v>2</v>
      </c>
      <c r="K12" s="2">
        <v>3</v>
      </c>
      <c r="L12" s="2">
        <v>4</v>
      </c>
      <c r="P12" s="2">
        <v>1</v>
      </c>
      <c r="Q12" s="2">
        <v>2</v>
      </c>
      <c r="R12" s="2">
        <v>3</v>
      </c>
      <c r="S12" s="2">
        <v>4</v>
      </c>
    </row>
    <row r="13" spans="1:19">
      <c r="G13" s="2" t="s">
        <v>7</v>
      </c>
      <c r="H13" s="2" t="s">
        <v>4</v>
      </c>
      <c r="I13" s="9">
        <f ca="1">INDEX(Aunit,I$12)</f>
        <v>272</v>
      </c>
      <c r="J13" s="9">
        <f ca="1">INDEX(Aunit,J$12)</f>
        <v>126</v>
      </c>
      <c r="K13" s="9">
        <f ca="1">INDEX(Aunit,K$12)</f>
        <v>404</v>
      </c>
      <c r="L13" s="9">
        <f ca="1">INDEX(Aunit,L$12)</f>
        <v>383</v>
      </c>
      <c r="N13" s="2" t="s">
        <v>7</v>
      </c>
      <c r="O13" s="2" t="s">
        <v>4</v>
      </c>
      <c r="P13" s="1">
        <f ca="1">INDEX(Aunit,P$12)</f>
        <v>272</v>
      </c>
      <c r="Q13" s="1">
        <f ca="1">INDEX(Aunit,Q$12)</f>
        <v>126</v>
      </c>
      <c r="R13" s="1">
        <f ca="1">INDEX(Aunit,R$12)</f>
        <v>404</v>
      </c>
      <c r="S13" s="1">
        <f ca="1">INDEX(Aunit,S$12)</f>
        <v>383</v>
      </c>
    </row>
    <row r="15" spans="1:19">
      <c r="I15" s="2">
        <v>2</v>
      </c>
      <c r="J15" s="2">
        <v>3</v>
      </c>
      <c r="K15" s="2">
        <v>4</v>
      </c>
      <c r="L15" s="2">
        <v>5</v>
      </c>
      <c r="P15" s="2">
        <v>2</v>
      </c>
      <c r="Q15" s="2">
        <v>3</v>
      </c>
      <c r="R15" s="2">
        <v>4</v>
      </c>
      <c r="S15" s="2">
        <v>5</v>
      </c>
    </row>
    <row r="16" spans="1:19">
      <c r="G16" s="2" t="s">
        <v>8</v>
      </c>
      <c r="H16" s="2" t="s">
        <v>4</v>
      </c>
      <c r="I16" s="9">
        <f ca="1">VLOOKUP($H16,$A$6:$E$6,I$15,0)</f>
        <v>272</v>
      </c>
      <c r="J16" s="9">
        <f ca="1">VLOOKUP($H16,$A$6:$E$6,J$15,0)</f>
        <v>126</v>
      </c>
      <c r="K16" s="9">
        <f ca="1">VLOOKUP($H16,$A$6:$E$6,K$15,0)</f>
        <v>404</v>
      </c>
      <c r="L16" s="9">
        <f ca="1">VLOOKUP($H16,$A$6:$E$6,L$15,0)</f>
        <v>383</v>
      </c>
      <c r="N16" s="2" t="s">
        <v>8</v>
      </c>
      <c r="O16" s="2" t="s">
        <v>4</v>
      </c>
      <c r="P16" s="1">
        <f ca="1">VLOOKUP($O16,$A$6:$E$6,P$15)</f>
        <v>272</v>
      </c>
      <c r="Q16" s="1">
        <f t="shared" ref="Q16:S16" ca="1" si="3">VLOOKUP($O16,$A$6:$E$6,Q$15)</f>
        <v>126</v>
      </c>
      <c r="R16" s="1">
        <f t="shared" ca="1" si="3"/>
        <v>404</v>
      </c>
      <c r="S16" s="1">
        <f t="shared" ca="1" si="3"/>
        <v>383</v>
      </c>
    </row>
    <row r="19" spans="7:19">
      <c r="G19" s="2" t="s">
        <v>9</v>
      </c>
      <c r="H19" s="2" t="s">
        <v>4</v>
      </c>
      <c r="I19" s="9">
        <f ca="1">SUMIF($A6,$H19,B6)</f>
        <v>272</v>
      </c>
      <c r="J19" s="9">
        <f ca="1">SUMIF($A6,$H19,C6)</f>
        <v>126</v>
      </c>
      <c r="K19" s="9">
        <f ca="1">SUMIF($A6,$H19,D6)</f>
        <v>404</v>
      </c>
      <c r="L19" s="9">
        <f ca="1">SUMIF($A6,$H19,E6)</f>
        <v>383</v>
      </c>
      <c r="N19" s="2" t="s">
        <v>9</v>
      </c>
      <c r="O19" s="2" t="s">
        <v>4</v>
      </c>
      <c r="P19" s="1">
        <f ca="1">SUMIF($A$5:$A$6,$O19,B$5:B$6)</f>
        <v>272</v>
      </c>
      <c r="Q19" s="1">
        <f t="shared" ref="Q19:S19" ca="1" si="4">SUMIF($A$5:$A$6,$O19,C$5:C$6)</f>
        <v>126</v>
      </c>
      <c r="R19" s="1">
        <f t="shared" ca="1" si="4"/>
        <v>404</v>
      </c>
      <c r="S19" s="1">
        <f t="shared" ca="1" si="4"/>
        <v>383</v>
      </c>
    </row>
    <row r="22" spans="7:19">
      <c r="G22" s="2" t="s">
        <v>27</v>
      </c>
      <c r="I22" s="9">
        <f ca="1">LOOKUP(I$5,$B$5:$E$5,Aunit)</f>
        <v>272</v>
      </c>
      <c r="J22" s="9">
        <f ca="1">LOOKUP(J$5,$B$5:$E$5,Aunit)</f>
        <v>126</v>
      </c>
      <c r="K22" s="9">
        <f ca="1">LOOKUP(K$5,$B$5:$E$5,Aunit)</f>
        <v>404</v>
      </c>
      <c r="L22" s="9">
        <f ca="1">LOOKUP(L$5,$B$5:$E$5,Aunit)</f>
        <v>383</v>
      </c>
    </row>
  </sheetData>
  <pageMargins left="0.7" right="0.7" top="0.75" bottom="0.75" header="0.3" footer="0.3"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45"/>
  <sheetViews>
    <sheetView showGridLines="0" workbookViewId="0">
      <selection activeCell="Q22" sqref="Q22:U24"/>
    </sheetView>
  </sheetViews>
  <sheetFormatPr defaultColWidth="0" defaultRowHeight="12.75"/>
  <cols>
    <col min="1" max="1" width="11.5703125" style="2" customWidth="1"/>
    <col min="2" max="5" width="9.140625" style="3" customWidth="1"/>
    <col min="6" max="6" width="9.140625" style="2" customWidth="1"/>
    <col min="7" max="8" width="10" style="2" customWidth="1"/>
    <col min="9" max="9" width="11.5703125" style="2" customWidth="1"/>
    <col min="10" max="13" width="4.85546875" style="2" customWidth="1"/>
    <col min="14" max="14" width="7" style="2" customWidth="1"/>
    <col min="15" max="16" width="8.85546875" style="2" customWidth="1"/>
    <col min="17" max="17" width="11.5703125" style="2" customWidth="1"/>
    <col min="18" max="21" width="4.85546875" style="2" customWidth="1"/>
    <col min="22" max="23" width="8.85546875" style="2" customWidth="1"/>
    <col min="24" max="16384" width="8.85546875" style="2" hidden="1"/>
  </cols>
  <sheetData>
    <row r="2" spans="1:21" s="5" customFormat="1" ht="18">
      <c r="A2" s="5" t="s">
        <v>10</v>
      </c>
      <c r="G2" s="5" t="s">
        <v>11</v>
      </c>
      <c r="O2" s="5" t="s">
        <v>26</v>
      </c>
    </row>
    <row r="3" spans="1:21">
      <c r="B3" s="2"/>
      <c r="C3" s="2"/>
      <c r="D3" s="2"/>
      <c r="E3" s="2"/>
    </row>
    <row r="4" spans="1:21">
      <c r="B4" s="2"/>
      <c r="C4" s="2"/>
      <c r="D4" s="2"/>
      <c r="E4" s="2"/>
    </row>
    <row r="5" spans="1:21">
      <c r="A5" s="2" t="s">
        <v>15</v>
      </c>
      <c r="B5" s="8" t="s">
        <v>0</v>
      </c>
      <c r="C5" s="8" t="s">
        <v>1</v>
      </c>
      <c r="D5" s="8" t="s">
        <v>2</v>
      </c>
      <c r="E5" s="8" t="s">
        <v>3</v>
      </c>
      <c r="I5" s="8" t="s">
        <v>15</v>
      </c>
      <c r="J5" s="8" t="s">
        <v>0</v>
      </c>
      <c r="K5" s="8" t="s">
        <v>1</v>
      </c>
      <c r="L5" s="8" t="s">
        <v>2</v>
      </c>
      <c r="M5" s="8" t="s">
        <v>3</v>
      </c>
      <c r="Q5" s="10" t="s">
        <v>15</v>
      </c>
      <c r="R5" s="10" t="s">
        <v>0</v>
      </c>
      <c r="S5" s="10" t="s">
        <v>1</v>
      </c>
      <c r="T5" s="10" t="s">
        <v>2</v>
      </c>
      <c r="U5" s="10" t="s">
        <v>3</v>
      </c>
    </row>
    <row r="6" spans="1:21">
      <c r="A6" s="2" t="s">
        <v>12</v>
      </c>
      <c r="B6" s="9">
        <v>449</v>
      </c>
      <c r="C6" s="9">
        <v>146</v>
      </c>
      <c r="D6" s="9">
        <v>294</v>
      </c>
      <c r="E6" s="9">
        <v>118</v>
      </c>
      <c r="G6" s="2" t="s">
        <v>5</v>
      </c>
      <c r="I6" s="9" t="s">
        <v>12</v>
      </c>
      <c r="J6" s="9">
        <f t="array" ref="J6:M6">Product1</f>
        <v>449</v>
      </c>
      <c r="K6" s="9">
        <v>146</v>
      </c>
      <c r="L6" s="9">
        <v>294</v>
      </c>
      <c r="M6" s="9">
        <v>118</v>
      </c>
      <c r="O6" s="2" t="s">
        <v>5</v>
      </c>
      <c r="Q6" s="9"/>
      <c r="R6" s="9"/>
      <c r="S6" s="9"/>
      <c r="T6" s="9"/>
      <c r="U6" s="9"/>
    </row>
    <row r="7" spans="1:21">
      <c r="A7" s="2" t="s">
        <v>13</v>
      </c>
      <c r="B7" s="9">
        <v>321</v>
      </c>
      <c r="C7" s="9">
        <v>369</v>
      </c>
      <c r="D7" s="9">
        <v>357</v>
      </c>
      <c r="E7" s="9">
        <v>380</v>
      </c>
      <c r="I7" s="9" t="s">
        <v>13</v>
      </c>
      <c r="J7" s="9">
        <f t="array" ref="J7:M7">Product2</f>
        <v>321</v>
      </c>
      <c r="K7" s="9">
        <v>369</v>
      </c>
      <c r="L7" s="9">
        <v>357</v>
      </c>
      <c r="M7" s="9">
        <v>380</v>
      </c>
      <c r="Q7" s="9"/>
      <c r="R7" s="9"/>
      <c r="S7" s="9"/>
      <c r="T7" s="9"/>
      <c r="U7" s="9"/>
    </row>
    <row r="8" spans="1:21">
      <c r="A8" s="2" t="s">
        <v>14</v>
      </c>
      <c r="B8" s="9">
        <v>193</v>
      </c>
      <c r="C8" s="9">
        <v>413</v>
      </c>
      <c r="D8" s="9">
        <v>467</v>
      </c>
      <c r="E8" s="9">
        <v>247</v>
      </c>
      <c r="I8" s="9" t="s">
        <v>14</v>
      </c>
      <c r="J8" s="9">
        <f t="array" ref="J8:M8">Product3</f>
        <v>193</v>
      </c>
      <c r="K8" s="9">
        <v>413</v>
      </c>
      <c r="L8" s="9">
        <v>467</v>
      </c>
      <c r="M8" s="9">
        <v>247</v>
      </c>
      <c r="Q8" s="9"/>
      <c r="R8" s="9"/>
      <c r="S8" s="9"/>
      <c r="T8" s="9"/>
      <c r="U8" s="9"/>
    </row>
    <row r="10" spans="1:21">
      <c r="I10" s="8" t="s">
        <v>15</v>
      </c>
      <c r="J10" s="8" t="s">
        <v>0</v>
      </c>
      <c r="K10" s="8" t="s">
        <v>1</v>
      </c>
      <c r="L10" s="8" t="s">
        <v>2</v>
      </c>
      <c r="M10" s="8" t="s">
        <v>3</v>
      </c>
      <c r="Q10" s="10" t="s">
        <v>15</v>
      </c>
      <c r="R10" s="10" t="s">
        <v>0</v>
      </c>
      <c r="S10" s="10" t="s">
        <v>1</v>
      </c>
      <c r="T10" s="10" t="s">
        <v>2</v>
      </c>
      <c r="U10" s="10" t="s">
        <v>3</v>
      </c>
    </row>
    <row r="11" spans="1:21">
      <c r="G11" s="2" t="s">
        <v>6</v>
      </c>
      <c r="I11" s="9" t="s">
        <v>12</v>
      </c>
      <c r="J11" s="9">
        <f t="array" aca="1" ref="J11:M11" ca="1">INDIRECT($I11)</f>
        <v>449</v>
      </c>
      <c r="K11" s="9">
        <f ca="1"/>
        <v>146</v>
      </c>
      <c r="L11" s="9">
        <f ca="1"/>
        <v>294</v>
      </c>
      <c r="M11" s="9">
        <f ca="1"/>
        <v>118</v>
      </c>
      <c r="O11" s="2" t="s">
        <v>6</v>
      </c>
      <c r="Q11" s="9"/>
      <c r="R11" s="9"/>
      <c r="S11" s="9"/>
      <c r="T11" s="9"/>
      <c r="U11" s="9"/>
    </row>
    <row r="12" spans="1:21">
      <c r="I12" s="9" t="s">
        <v>13</v>
      </c>
      <c r="J12" s="9">
        <f t="array" aca="1" ref="J12:M12" ca="1">INDIRECT($I12)</f>
        <v>321</v>
      </c>
      <c r="K12" s="9">
        <f ca="1"/>
        <v>369</v>
      </c>
      <c r="L12" s="9">
        <f ca="1"/>
        <v>357</v>
      </c>
      <c r="M12" s="9">
        <f ca="1"/>
        <v>380</v>
      </c>
      <c r="Q12" s="9"/>
      <c r="R12" s="9"/>
      <c r="S12" s="9"/>
      <c r="T12" s="9"/>
      <c r="U12" s="9"/>
    </row>
    <row r="13" spans="1:21">
      <c r="I13" s="9" t="s">
        <v>14</v>
      </c>
      <c r="J13" s="9">
        <f t="array" aca="1" ref="J13:M13" ca="1">INDIRECT($I13)</f>
        <v>193</v>
      </c>
      <c r="K13" s="9">
        <f ca="1"/>
        <v>413</v>
      </c>
      <c r="L13" s="9">
        <f ca="1"/>
        <v>467</v>
      </c>
      <c r="M13" s="9">
        <f ca="1"/>
        <v>247</v>
      </c>
      <c r="Q13" s="9"/>
      <c r="R13" s="9"/>
      <c r="S13" s="9"/>
      <c r="T13" s="9"/>
      <c r="U13" s="9"/>
    </row>
    <row r="15" spans="1:21">
      <c r="J15" s="2">
        <v>1</v>
      </c>
      <c r="K15" s="2">
        <v>2</v>
      </c>
      <c r="L15" s="2">
        <v>3</v>
      </c>
      <c r="M15" s="2">
        <v>4</v>
      </c>
      <c r="R15" s="2">
        <v>1</v>
      </c>
      <c r="S15" s="2">
        <v>2</v>
      </c>
      <c r="T15" s="2">
        <v>3</v>
      </c>
      <c r="U15" s="2">
        <v>4</v>
      </c>
    </row>
    <row r="16" spans="1:21">
      <c r="I16" s="8" t="s">
        <v>15</v>
      </c>
      <c r="J16" s="8" t="s">
        <v>0</v>
      </c>
      <c r="K16" s="8" t="s">
        <v>1</v>
      </c>
      <c r="L16" s="8" t="s">
        <v>2</v>
      </c>
      <c r="M16" s="8" t="s">
        <v>3</v>
      </c>
      <c r="Q16" s="10" t="s">
        <v>15</v>
      </c>
      <c r="R16" s="10" t="s">
        <v>0</v>
      </c>
      <c r="S16" s="10" t="s">
        <v>1</v>
      </c>
      <c r="T16" s="10" t="s">
        <v>2</v>
      </c>
      <c r="U16" s="10" t="s">
        <v>3</v>
      </c>
    </row>
    <row r="17" spans="7:21">
      <c r="G17" s="2" t="s">
        <v>16</v>
      </c>
      <c r="H17" s="2">
        <v>1</v>
      </c>
      <c r="I17" s="9" t="s">
        <v>12</v>
      </c>
      <c r="J17" s="9">
        <f t="shared" ref="J17:M19" si="0">INDEX(ProductUnit,$H17,J$15)</f>
        <v>449</v>
      </c>
      <c r="K17" s="9">
        <f t="shared" si="0"/>
        <v>146</v>
      </c>
      <c r="L17" s="9">
        <f t="shared" si="0"/>
        <v>294</v>
      </c>
      <c r="M17" s="9">
        <f t="shared" si="0"/>
        <v>118</v>
      </c>
      <c r="O17" s="2" t="s">
        <v>16</v>
      </c>
      <c r="P17" s="2">
        <v>1</v>
      </c>
      <c r="Q17" s="9"/>
      <c r="R17" s="9"/>
      <c r="S17" s="9"/>
      <c r="T17" s="9"/>
      <c r="U17" s="9"/>
    </row>
    <row r="18" spans="7:21">
      <c r="H18" s="2">
        <v>2</v>
      </c>
      <c r="I18" s="9" t="s">
        <v>13</v>
      </c>
      <c r="J18" s="9">
        <f t="shared" si="0"/>
        <v>321</v>
      </c>
      <c r="K18" s="9">
        <f t="shared" si="0"/>
        <v>369</v>
      </c>
      <c r="L18" s="9">
        <f t="shared" si="0"/>
        <v>357</v>
      </c>
      <c r="M18" s="9">
        <f t="shared" si="0"/>
        <v>380</v>
      </c>
      <c r="P18" s="2">
        <v>2</v>
      </c>
      <c r="Q18" s="9"/>
      <c r="R18" s="9"/>
      <c r="S18" s="9"/>
      <c r="T18" s="9"/>
      <c r="U18" s="9"/>
    </row>
    <row r="19" spans="7:21">
      <c r="H19" s="2">
        <v>3</v>
      </c>
      <c r="I19" s="9" t="s">
        <v>14</v>
      </c>
      <c r="J19" s="9">
        <f t="shared" si="0"/>
        <v>193</v>
      </c>
      <c r="K19" s="9">
        <f t="shared" si="0"/>
        <v>413</v>
      </c>
      <c r="L19" s="9">
        <f t="shared" si="0"/>
        <v>467</v>
      </c>
      <c r="M19" s="9">
        <f t="shared" si="0"/>
        <v>247</v>
      </c>
      <c r="P19" s="2">
        <v>3</v>
      </c>
      <c r="Q19" s="9"/>
      <c r="R19" s="9"/>
      <c r="S19" s="9"/>
      <c r="T19" s="9"/>
      <c r="U19" s="9"/>
    </row>
    <row r="21" spans="7:21">
      <c r="I21" s="8" t="s">
        <v>15</v>
      </c>
      <c r="J21" s="8" t="s">
        <v>0</v>
      </c>
      <c r="K21" s="8" t="s">
        <v>1</v>
      </c>
      <c r="L21" s="8" t="s">
        <v>2</v>
      </c>
      <c r="M21" s="8" t="s">
        <v>3</v>
      </c>
      <c r="Q21" s="10" t="s">
        <v>15</v>
      </c>
      <c r="R21" s="10" t="s">
        <v>0</v>
      </c>
      <c r="S21" s="10" t="s">
        <v>1</v>
      </c>
      <c r="T21" s="10" t="s">
        <v>2</v>
      </c>
      <c r="U21" s="10" t="s">
        <v>3</v>
      </c>
    </row>
    <row r="22" spans="7:21">
      <c r="G22" s="2" t="s">
        <v>17</v>
      </c>
      <c r="H22" s="2">
        <v>1</v>
      </c>
      <c r="I22" s="9" t="s">
        <v>12</v>
      </c>
      <c r="J22" s="9">
        <f t="array" ref="J22:M22">INDEX(ProductUnit,$H22,0)</f>
        <v>449</v>
      </c>
      <c r="K22" s="9">
        <v>146</v>
      </c>
      <c r="L22" s="9">
        <v>294</v>
      </c>
      <c r="M22" s="9">
        <v>118</v>
      </c>
      <c r="O22" s="2" t="s">
        <v>17</v>
      </c>
      <c r="P22" s="2">
        <v>1</v>
      </c>
      <c r="Q22" s="9" t="s">
        <v>12</v>
      </c>
      <c r="R22" s="9">
        <f t="array" ref="R22:U22">INDEX(ProductUnit,$P22,)</f>
        <v>449</v>
      </c>
      <c r="S22" s="9">
        <v>146</v>
      </c>
      <c r="T22" s="9">
        <v>294</v>
      </c>
      <c r="U22" s="9">
        <v>118</v>
      </c>
    </row>
    <row r="23" spans="7:21">
      <c r="H23" s="2">
        <v>2</v>
      </c>
      <c r="I23" s="9" t="s">
        <v>13</v>
      </c>
      <c r="J23" s="9">
        <f t="array" ref="J23:M23">INDEX(ProductUnit,$H23,0)</f>
        <v>321</v>
      </c>
      <c r="K23" s="9">
        <v>369</v>
      </c>
      <c r="L23" s="9">
        <v>357</v>
      </c>
      <c r="M23" s="9">
        <v>380</v>
      </c>
      <c r="P23" s="2">
        <v>2</v>
      </c>
      <c r="Q23" s="9" t="s">
        <v>13</v>
      </c>
      <c r="R23" s="9">
        <f t="array" ref="R23:U23">INDEX(ProductUnit,$P23,)</f>
        <v>321</v>
      </c>
      <c r="S23" s="9">
        <v>369</v>
      </c>
      <c r="T23" s="9">
        <v>357</v>
      </c>
      <c r="U23" s="9">
        <v>380</v>
      </c>
    </row>
    <row r="24" spans="7:21">
      <c r="H24" s="2">
        <v>3</v>
      </c>
      <c r="I24" s="9" t="s">
        <v>14</v>
      </c>
      <c r="J24" s="9">
        <f t="array" ref="J24:M24">INDEX(ProductUnit,$H24,0)</f>
        <v>193</v>
      </c>
      <c r="K24" s="9">
        <v>413</v>
      </c>
      <c r="L24" s="9">
        <v>467</v>
      </c>
      <c r="M24" s="9">
        <v>247</v>
      </c>
      <c r="P24" s="2">
        <v>3</v>
      </c>
      <c r="Q24" s="9" t="s">
        <v>14</v>
      </c>
      <c r="R24" s="9">
        <f t="array" ref="R24:U24">INDEX(ProductUnit,$P24,)</f>
        <v>193</v>
      </c>
      <c r="S24" s="9">
        <v>413</v>
      </c>
      <c r="T24" s="9">
        <v>467</v>
      </c>
      <c r="U24" s="9">
        <v>247</v>
      </c>
    </row>
    <row r="26" spans="7:21">
      <c r="J26" s="2">
        <v>1</v>
      </c>
      <c r="K26" s="2">
        <v>2</v>
      </c>
      <c r="L26" s="2">
        <v>3</v>
      </c>
      <c r="M26" s="2">
        <v>4</v>
      </c>
      <c r="R26" s="2">
        <v>1</v>
      </c>
      <c r="S26" s="2">
        <v>2</v>
      </c>
      <c r="T26" s="2">
        <v>3</v>
      </c>
      <c r="U26" s="2">
        <v>4</v>
      </c>
    </row>
    <row r="27" spans="7:21">
      <c r="I27" s="8" t="s">
        <v>15</v>
      </c>
      <c r="J27" s="8" t="s">
        <v>0</v>
      </c>
      <c r="K27" s="8" t="s">
        <v>1</v>
      </c>
      <c r="L27" s="8" t="s">
        <v>2</v>
      </c>
      <c r="M27" s="8" t="s">
        <v>3</v>
      </c>
      <c r="Q27" s="10" t="s">
        <v>15</v>
      </c>
      <c r="R27" s="10" t="s">
        <v>0</v>
      </c>
      <c r="S27" s="10" t="s">
        <v>1</v>
      </c>
      <c r="T27" s="10" t="s">
        <v>2</v>
      </c>
      <c r="U27" s="10" t="s">
        <v>3</v>
      </c>
    </row>
    <row r="28" spans="7:21">
      <c r="G28" s="2" t="s">
        <v>18</v>
      </c>
      <c r="H28" s="2">
        <v>1</v>
      </c>
      <c r="I28" s="9" t="s">
        <v>12</v>
      </c>
      <c r="J28" s="9">
        <f t="array" aca="1" ref="J28:M30" ca="1">INDEX(INDIRECT($I$27),H28:H30,J26:M26)</f>
        <v>449</v>
      </c>
      <c r="K28" s="9">
        <f ca="1"/>
        <v>146</v>
      </c>
      <c r="L28" s="9">
        <f ca="1"/>
        <v>294</v>
      </c>
      <c r="M28" s="9">
        <f ca="1"/>
        <v>118</v>
      </c>
      <c r="O28" s="2" t="s">
        <v>18</v>
      </c>
      <c r="P28" s="2">
        <v>1</v>
      </c>
      <c r="Q28" s="9" t="s">
        <v>12</v>
      </c>
      <c r="R28" s="9">
        <f t="array" ref="R28:U30">INDEX(ProductUnit,P28:P30,R26:U26)</f>
        <v>449</v>
      </c>
      <c r="S28" s="9">
        <v>146</v>
      </c>
      <c r="T28" s="9">
        <v>294</v>
      </c>
      <c r="U28" s="9">
        <v>118</v>
      </c>
    </row>
    <row r="29" spans="7:21">
      <c r="H29" s="2">
        <v>2</v>
      </c>
      <c r="I29" s="9" t="s">
        <v>13</v>
      </c>
      <c r="J29" s="9">
        <f ca="1"/>
        <v>321</v>
      </c>
      <c r="K29" s="9">
        <f ca="1"/>
        <v>369</v>
      </c>
      <c r="L29" s="9">
        <f ca="1"/>
        <v>357</v>
      </c>
      <c r="M29" s="9">
        <f ca="1"/>
        <v>380</v>
      </c>
      <c r="P29" s="2">
        <v>2</v>
      </c>
      <c r="Q29" s="9" t="s">
        <v>13</v>
      </c>
      <c r="R29" s="9">
        <v>321</v>
      </c>
      <c r="S29" s="9">
        <v>369</v>
      </c>
      <c r="T29" s="9">
        <v>357</v>
      </c>
      <c r="U29" s="9">
        <v>380</v>
      </c>
    </row>
    <row r="30" spans="7:21">
      <c r="H30" s="2">
        <v>3</v>
      </c>
      <c r="I30" s="9" t="s">
        <v>14</v>
      </c>
      <c r="J30" s="9">
        <f ca="1"/>
        <v>193</v>
      </c>
      <c r="K30" s="9">
        <f ca="1"/>
        <v>413</v>
      </c>
      <c r="L30" s="9">
        <f ca="1"/>
        <v>467</v>
      </c>
      <c r="M30" s="9">
        <f ca="1"/>
        <v>247</v>
      </c>
      <c r="P30" s="2">
        <v>3</v>
      </c>
      <c r="Q30" s="9" t="s">
        <v>14</v>
      </c>
      <c r="R30" s="9">
        <v>193</v>
      </c>
      <c r="S30" s="9">
        <v>413</v>
      </c>
      <c r="T30" s="9">
        <v>467</v>
      </c>
      <c r="U30" s="9">
        <v>247</v>
      </c>
    </row>
    <row r="32" spans="7:21">
      <c r="J32" s="2">
        <v>2</v>
      </c>
      <c r="K32" s="2">
        <v>3</v>
      </c>
      <c r="L32" s="2">
        <v>4</v>
      </c>
      <c r="M32" s="2">
        <v>5</v>
      </c>
      <c r="R32" s="2">
        <v>2</v>
      </c>
      <c r="S32" s="2">
        <v>3</v>
      </c>
      <c r="T32" s="2">
        <v>4</v>
      </c>
      <c r="U32" s="2">
        <v>5</v>
      </c>
    </row>
    <row r="33" spans="7:21">
      <c r="G33" s="2" t="s">
        <v>8</v>
      </c>
      <c r="I33" s="9" t="s">
        <v>12</v>
      </c>
      <c r="J33" s="9">
        <f>VLOOKUP($I33,$A$6:$E$8,J$32,0)</f>
        <v>449</v>
      </c>
      <c r="K33" s="9">
        <f t="shared" ref="K33:M35" si="1">VLOOKUP($I33,$A$6:$E$8,K$32,0)</f>
        <v>146</v>
      </c>
      <c r="L33" s="9">
        <f t="shared" si="1"/>
        <v>294</v>
      </c>
      <c r="M33" s="9">
        <f t="shared" si="1"/>
        <v>118</v>
      </c>
      <c r="O33" s="2" t="s">
        <v>8</v>
      </c>
      <c r="Q33" s="9" t="s">
        <v>12</v>
      </c>
      <c r="R33" s="9">
        <f>VLOOKUP($Q33,$A$5:$E$8,R$32,0)</f>
        <v>449</v>
      </c>
      <c r="S33" s="9">
        <f t="shared" ref="S33:U35" si="2">VLOOKUP($Q33,$A$5:$E$8,S$32,0)</f>
        <v>146</v>
      </c>
      <c r="T33" s="9">
        <f t="shared" si="2"/>
        <v>294</v>
      </c>
      <c r="U33" s="9">
        <f t="shared" si="2"/>
        <v>118</v>
      </c>
    </row>
    <row r="34" spans="7:21">
      <c r="I34" s="9" t="s">
        <v>13</v>
      </c>
      <c r="J34" s="9">
        <f t="shared" ref="J34:J35" si="3">VLOOKUP($I34,$A$6:$E$8,J$32,0)</f>
        <v>321</v>
      </c>
      <c r="K34" s="9">
        <f t="shared" si="1"/>
        <v>369</v>
      </c>
      <c r="L34" s="9">
        <f t="shared" si="1"/>
        <v>357</v>
      </c>
      <c r="M34" s="9">
        <f t="shared" si="1"/>
        <v>380</v>
      </c>
      <c r="Q34" s="9" t="s">
        <v>13</v>
      </c>
      <c r="R34" s="9">
        <f t="shared" ref="R34:R35" si="4">VLOOKUP($Q34,$A$5:$E$8,R$32,0)</f>
        <v>321</v>
      </c>
      <c r="S34" s="9">
        <f t="shared" si="2"/>
        <v>369</v>
      </c>
      <c r="T34" s="9">
        <f t="shared" si="2"/>
        <v>357</v>
      </c>
      <c r="U34" s="9">
        <f t="shared" si="2"/>
        <v>380</v>
      </c>
    </row>
    <row r="35" spans="7:21">
      <c r="I35" s="9" t="s">
        <v>14</v>
      </c>
      <c r="J35" s="9">
        <f t="shared" si="3"/>
        <v>193</v>
      </c>
      <c r="K35" s="9">
        <f t="shared" si="1"/>
        <v>413</v>
      </c>
      <c r="L35" s="9">
        <f t="shared" si="1"/>
        <v>467</v>
      </c>
      <c r="M35" s="9">
        <f t="shared" si="1"/>
        <v>247</v>
      </c>
      <c r="Q35" s="9" t="s">
        <v>14</v>
      </c>
      <c r="R35" s="9">
        <f t="shared" si="4"/>
        <v>193</v>
      </c>
      <c r="S35" s="9">
        <f t="shared" si="2"/>
        <v>413</v>
      </c>
      <c r="T35" s="9">
        <f t="shared" si="2"/>
        <v>467</v>
      </c>
      <c r="U35" s="9">
        <f t="shared" si="2"/>
        <v>247</v>
      </c>
    </row>
    <row r="38" spans="7:21">
      <c r="G38" s="2" t="s">
        <v>9</v>
      </c>
      <c r="I38" s="2" t="s">
        <v>12</v>
      </c>
      <c r="J38" s="2">
        <f>SUMIF($A$6:$A$8,$I38,B$6:B$8)</f>
        <v>449</v>
      </c>
      <c r="K38" s="2">
        <f t="shared" ref="K38:M38" si="5">SUMIF($A$6:$A$8,$I38,C$6:C$8)</f>
        <v>146</v>
      </c>
      <c r="L38" s="2">
        <f t="shared" si="5"/>
        <v>294</v>
      </c>
      <c r="M38" s="2">
        <f t="shared" si="5"/>
        <v>118</v>
      </c>
      <c r="O38" s="2" t="s">
        <v>9</v>
      </c>
      <c r="Q38" s="2" t="s">
        <v>12</v>
      </c>
      <c r="R38" s="1">
        <f>SUMIF($A$5:$A$8,$Q38,B$5:B$8)</f>
        <v>449</v>
      </c>
      <c r="S38" s="1">
        <f t="shared" ref="S38:U38" si="6">SUMIF($A$5:$A$8,$Q38,C$5:C$8)</f>
        <v>146</v>
      </c>
      <c r="T38" s="1">
        <f t="shared" si="6"/>
        <v>294</v>
      </c>
      <c r="U38" s="1">
        <f t="shared" si="6"/>
        <v>118</v>
      </c>
    </row>
    <row r="39" spans="7:21">
      <c r="I39" s="2" t="s">
        <v>13</v>
      </c>
      <c r="J39" s="2">
        <f t="shared" ref="J39:J40" si="7">SUMIF($A$6:$A$8,$I39,B$6:B$8)</f>
        <v>321</v>
      </c>
      <c r="K39" s="2">
        <f t="shared" ref="K39:K40" si="8">SUMIF($A$6:$A$8,$I39,C$6:C$8)</f>
        <v>369</v>
      </c>
      <c r="L39" s="2">
        <f t="shared" ref="L39:L40" si="9">SUMIF($A$6:$A$8,$I39,D$6:D$8)</f>
        <v>357</v>
      </c>
      <c r="M39" s="2">
        <f t="shared" ref="M39:M40" si="10">SUMIF($A$6:$A$8,$I39,E$6:E$8)</f>
        <v>380</v>
      </c>
      <c r="Q39" s="2" t="s">
        <v>13</v>
      </c>
      <c r="R39" s="1">
        <f t="shared" ref="R39:R40" si="11">SUMIF($A$5:$A$8,$Q39,B$5:B$8)</f>
        <v>321</v>
      </c>
      <c r="S39" s="1">
        <f t="shared" ref="S39:S40" si="12">SUMIF($A$5:$A$8,$Q39,C$5:C$8)</f>
        <v>369</v>
      </c>
      <c r="T39" s="1">
        <f t="shared" ref="T39:T40" si="13">SUMIF($A$5:$A$8,$Q39,D$5:D$8)</f>
        <v>357</v>
      </c>
      <c r="U39" s="1">
        <f t="shared" ref="U39:U40" si="14">SUMIF($A$5:$A$8,$Q39,E$5:E$8)</f>
        <v>380</v>
      </c>
    </row>
    <row r="40" spans="7:21">
      <c r="I40" s="2" t="s">
        <v>14</v>
      </c>
      <c r="J40" s="2">
        <f t="shared" si="7"/>
        <v>193</v>
      </c>
      <c r="K40" s="2">
        <f t="shared" si="8"/>
        <v>413</v>
      </c>
      <c r="L40" s="2">
        <f t="shared" si="9"/>
        <v>467</v>
      </c>
      <c r="M40" s="2">
        <f t="shared" si="10"/>
        <v>247</v>
      </c>
      <c r="Q40" s="2" t="s">
        <v>14</v>
      </c>
      <c r="R40" s="1">
        <f t="shared" si="11"/>
        <v>193</v>
      </c>
      <c r="S40" s="1">
        <f t="shared" si="12"/>
        <v>413</v>
      </c>
      <c r="T40" s="1">
        <f t="shared" si="13"/>
        <v>467</v>
      </c>
      <c r="U40" s="1">
        <f t="shared" si="14"/>
        <v>247</v>
      </c>
    </row>
    <row r="43" spans="7:21">
      <c r="G43" s="2" t="s">
        <v>27</v>
      </c>
      <c r="I43" s="2" t="s">
        <v>12</v>
      </c>
      <c r="J43" s="2">
        <f>LOOKUP(J$5,$B$5:$E$5,Product1)</f>
        <v>449</v>
      </c>
      <c r="K43" s="2">
        <f>LOOKUP(K$5,$B$5:$E$5,Product1)</f>
        <v>146</v>
      </c>
      <c r="L43" s="2">
        <f>LOOKUP(L$5,$B$5:$E$5,Product1)</f>
        <v>294</v>
      </c>
      <c r="M43" s="2">
        <f>LOOKUP(M$5,$B$5:$E$5,Product1)</f>
        <v>118</v>
      </c>
    </row>
    <row r="44" spans="7:21">
      <c r="I44" s="2" t="s">
        <v>13</v>
      </c>
      <c r="J44" s="2">
        <f>LOOKUP(J$5,$B$5:$E$5,Product2)</f>
        <v>321</v>
      </c>
      <c r="K44" s="2">
        <f>LOOKUP(K$5,$B$5:$E$5,Product2)</f>
        <v>369</v>
      </c>
      <c r="L44" s="2">
        <f>LOOKUP(L$5,$B$5:$E$5,Product2)</f>
        <v>357</v>
      </c>
      <c r="M44" s="2">
        <f>LOOKUP(M$5,$B$5:$E$5,Product2)</f>
        <v>380</v>
      </c>
    </row>
    <row r="45" spans="7:21">
      <c r="I45" s="2" t="s">
        <v>14</v>
      </c>
      <c r="J45" s="2">
        <f>LOOKUP(J$5,$B$5:$E$5,Product3)</f>
        <v>193</v>
      </c>
      <c r="K45" s="2">
        <f>LOOKUP(K$5,$B$5:$E$5,Product3)</f>
        <v>413</v>
      </c>
      <c r="L45" s="2">
        <f>LOOKUP(L$5,$B$5:$E$5,Product3)</f>
        <v>467</v>
      </c>
      <c r="M45" s="2">
        <f>LOOKUP(M$5,$B$5:$E$5,Product3)</f>
        <v>247</v>
      </c>
    </row>
  </sheetData>
  <pageMargins left="0.7" right="0.7" top="0.75" bottom="0.75" header="0.3" footer="0.3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9"/>
  <sheetViews>
    <sheetView showGridLines="0" workbookViewId="0">
      <selection activeCell="A5" sqref="A5:E13"/>
    </sheetView>
  </sheetViews>
  <sheetFormatPr defaultColWidth="0" defaultRowHeight="12.75"/>
  <cols>
    <col min="1" max="1" width="11.5703125" style="2" customWidth="1"/>
    <col min="2" max="5" width="9.140625" style="3" customWidth="1"/>
    <col min="6" max="6" width="9.140625" style="2" customWidth="1"/>
    <col min="7" max="8" width="10" style="2" customWidth="1"/>
    <col min="9" max="9" width="11.5703125" style="2" customWidth="1"/>
    <col min="10" max="10" width="5.7109375" style="2" customWidth="1"/>
    <col min="11" max="11" width="5.85546875" style="2" customWidth="1"/>
    <col min="12" max="13" width="4.85546875" style="2" customWidth="1"/>
    <col min="14" max="14" width="7" style="2" customWidth="1"/>
    <col min="15" max="16" width="8.85546875" style="2" customWidth="1"/>
    <col min="17" max="17" width="9.7109375" style="2" customWidth="1"/>
    <col min="18" max="21" width="4.85546875" style="2" customWidth="1"/>
    <col min="22" max="23" width="8.85546875" style="2" customWidth="1"/>
    <col min="24" max="16384" width="8.85546875" style="2" hidden="1"/>
  </cols>
  <sheetData>
    <row r="2" spans="1:21" s="5" customFormat="1" ht="18">
      <c r="A2" s="5" t="s">
        <v>10</v>
      </c>
      <c r="G2" s="5" t="s">
        <v>11</v>
      </c>
      <c r="N2" s="5" t="s">
        <v>26</v>
      </c>
    </row>
    <row r="3" spans="1:21">
      <c r="B3" s="2"/>
      <c r="C3" s="2"/>
      <c r="D3" s="2"/>
      <c r="E3" s="2"/>
    </row>
    <row r="4" spans="1:21">
      <c r="B4" s="2"/>
      <c r="C4" s="2"/>
      <c r="D4" s="2"/>
      <c r="E4" s="2"/>
      <c r="J4" s="2">
        <v>1</v>
      </c>
      <c r="K4" s="2">
        <v>2</v>
      </c>
      <c r="L4" s="2">
        <v>3</v>
      </c>
      <c r="M4" s="2">
        <v>4</v>
      </c>
      <c r="Q4" s="2">
        <v>1</v>
      </c>
      <c r="R4" s="2">
        <v>2</v>
      </c>
      <c r="S4" s="2">
        <v>3</v>
      </c>
      <c r="T4" s="2">
        <v>4</v>
      </c>
    </row>
    <row r="5" spans="1:21">
      <c r="A5" s="2" t="s">
        <v>19</v>
      </c>
      <c r="B5" s="8" t="s">
        <v>0</v>
      </c>
      <c r="C5" s="8" t="s">
        <v>1</v>
      </c>
      <c r="D5" s="8" t="s">
        <v>2</v>
      </c>
      <c r="E5" s="8" t="s">
        <v>3</v>
      </c>
      <c r="I5" s="8" t="s">
        <v>21</v>
      </c>
      <c r="J5" s="8" t="s">
        <v>0</v>
      </c>
      <c r="K5" s="8" t="s">
        <v>1</v>
      </c>
      <c r="L5" s="8" t="s">
        <v>2</v>
      </c>
      <c r="M5" s="8" t="s">
        <v>3</v>
      </c>
      <c r="P5" s="2" t="s">
        <v>28</v>
      </c>
      <c r="Q5" s="10" t="s">
        <v>0</v>
      </c>
      <c r="R5" s="10" t="s">
        <v>1</v>
      </c>
      <c r="S5" s="10" t="s">
        <v>2</v>
      </c>
      <c r="T5" s="10" t="s">
        <v>3</v>
      </c>
      <c r="U5" s="10"/>
    </row>
    <row r="6" spans="1:21">
      <c r="A6" s="2" t="s">
        <v>12</v>
      </c>
      <c r="B6" s="9">
        <v>449</v>
      </c>
      <c r="C6" s="9">
        <v>146</v>
      </c>
      <c r="D6" s="9">
        <v>294</v>
      </c>
      <c r="E6" s="9">
        <v>118</v>
      </c>
      <c r="G6" s="2" t="s">
        <v>16</v>
      </c>
      <c r="H6" s="2">
        <v>1</v>
      </c>
      <c r="I6" s="9" t="s">
        <v>12</v>
      </c>
      <c r="J6" s="9">
        <f t="shared" ref="J6:M8" si="0">INDEX(UnitSyd,$H6,J$4)</f>
        <v>449</v>
      </c>
      <c r="K6" s="9">
        <f t="shared" si="0"/>
        <v>146</v>
      </c>
      <c r="L6" s="9">
        <f t="shared" si="0"/>
        <v>294</v>
      </c>
      <c r="M6" s="9">
        <f t="shared" si="0"/>
        <v>118</v>
      </c>
      <c r="N6" s="2" t="s">
        <v>16</v>
      </c>
      <c r="O6" s="2">
        <v>1</v>
      </c>
      <c r="P6" s="2" t="s">
        <v>12</v>
      </c>
      <c r="Q6" s="9">
        <f ca="1">INDEX(INDIRECT($P$5),$O6,Q$4)</f>
        <v>460</v>
      </c>
      <c r="R6" s="9">
        <f t="shared" ref="R6:T8" ca="1" si="1">INDEX(INDIRECT($P$5),$O6,R$4)</f>
        <v>461</v>
      </c>
      <c r="S6" s="9">
        <f t="shared" ca="1" si="1"/>
        <v>462</v>
      </c>
      <c r="T6" s="9">
        <f t="shared" ca="1" si="1"/>
        <v>463</v>
      </c>
      <c r="U6" s="9"/>
    </row>
    <row r="7" spans="1:21">
      <c r="A7" s="2" t="s">
        <v>13</v>
      </c>
      <c r="B7" s="9">
        <v>321</v>
      </c>
      <c r="C7" s="9">
        <v>369</v>
      </c>
      <c r="D7" s="9">
        <v>357</v>
      </c>
      <c r="E7" s="9">
        <v>380</v>
      </c>
      <c r="H7" s="2">
        <v>2</v>
      </c>
      <c r="I7" s="9" t="s">
        <v>13</v>
      </c>
      <c r="J7" s="9">
        <f t="shared" si="0"/>
        <v>321</v>
      </c>
      <c r="K7" s="9">
        <f t="shared" si="0"/>
        <v>369</v>
      </c>
      <c r="L7" s="9">
        <f t="shared" si="0"/>
        <v>357</v>
      </c>
      <c r="M7" s="9">
        <f t="shared" si="0"/>
        <v>380</v>
      </c>
      <c r="O7" s="2">
        <v>2</v>
      </c>
      <c r="P7" s="2" t="s">
        <v>13</v>
      </c>
      <c r="Q7" s="9">
        <f t="shared" ref="Q7:Q8" ca="1" si="2">INDEX(INDIRECT($P$5),$O7,Q$4)</f>
        <v>471</v>
      </c>
      <c r="R7" s="9">
        <f t="shared" ca="1" si="1"/>
        <v>472</v>
      </c>
      <c r="S7" s="9">
        <f t="shared" ca="1" si="1"/>
        <v>473</v>
      </c>
      <c r="T7" s="9">
        <f t="shared" ca="1" si="1"/>
        <v>474</v>
      </c>
      <c r="U7" s="9"/>
    </row>
    <row r="8" spans="1:21">
      <c r="A8" s="2" t="s">
        <v>14</v>
      </c>
      <c r="B8" s="9">
        <v>193</v>
      </c>
      <c r="C8" s="9">
        <v>413</v>
      </c>
      <c r="D8" s="9">
        <v>467</v>
      </c>
      <c r="E8" s="9">
        <v>247</v>
      </c>
      <c r="H8" s="2">
        <v>3</v>
      </c>
      <c r="I8" s="9" t="s">
        <v>14</v>
      </c>
      <c r="J8" s="9">
        <f t="shared" si="0"/>
        <v>193</v>
      </c>
      <c r="K8" s="9">
        <f t="shared" si="0"/>
        <v>413</v>
      </c>
      <c r="L8" s="9">
        <f t="shared" si="0"/>
        <v>467</v>
      </c>
      <c r="M8" s="9">
        <f t="shared" si="0"/>
        <v>247</v>
      </c>
      <c r="O8" s="2">
        <v>3</v>
      </c>
      <c r="P8" s="2" t="s">
        <v>14</v>
      </c>
      <c r="Q8" s="9">
        <f t="shared" ca="1" si="2"/>
        <v>492</v>
      </c>
      <c r="R8" s="9">
        <f t="shared" ca="1" si="1"/>
        <v>493</v>
      </c>
      <c r="S8" s="9">
        <f t="shared" ca="1" si="1"/>
        <v>494</v>
      </c>
      <c r="T8" s="9">
        <f t="shared" ca="1" si="1"/>
        <v>495</v>
      </c>
      <c r="U8" s="9"/>
    </row>
    <row r="10" spans="1:21">
      <c r="A10" s="2" t="s">
        <v>20</v>
      </c>
      <c r="B10" s="8" t="s">
        <v>0</v>
      </c>
      <c r="C10" s="8" t="s">
        <v>1</v>
      </c>
      <c r="D10" s="8" t="s">
        <v>2</v>
      </c>
      <c r="E10" s="8" t="s">
        <v>3</v>
      </c>
      <c r="J10" s="2">
        <v>1</v>
      </c>
      <c r="K10" s="2">
        <v>2</v>
      </c>
      <c r="L10" s="2">
        <v>3</v>
      </c>
      <c r="M10" s="2">
        <v>4</v>
      </c>
      <c r="Q10" s="10">
        <v>1</v>
      </c>
      <c r="R10" s="10">
        <v>2</v>
      </c>
      <c r="S10" s="10">
        <v>3</v>
      </c>
      <c r="T10" s="10">
        <v>4</v>
      </c>
      <c r="U10" s="10"/>
    </row>
    <row r="11" spans="1:21">
      <c r="A11" s="2" t="s">
        <v>12</v>
      </c>
      <c r="B11" s="9">
        <v>460</v>
      </c>
      <c r="C11" s="9">
        <v>461</v>
      </c>
      <c r="D11" s="9">
        <v>462</v>
      </c>
      <c r="E11" s="9">
        <v>463</v>
      </c>
      <c r="I11" s="8" t="s">
        <v>21</v>
      </c>
      <c r="J11" s="8" t="s">
        <v>0</v>
      </c>
      <c r="K11" s="8" t="s">
        <v>1</v>
      </c>
      <c r="L11" s="8" t="s">
        <v>2</v>
      </c>
      <c r="M11" s="8" t="s">
        <v>3</v>
      </c>
      <c r="P11" s="2" t="s">
        <v>28</v>
      </c>
      <c r="Q11" s="9" t="s">
        <v>0</v>
      </c>
      <c r="R11" s="9" t="s">
        <v>1</v>
      </c>
      <c r="S11" s="9" t="s">
        <v>2</v>
      </c>
      <c r="T11" s="9" t="s">
        <v>3</v>
      </c>
      <c r="U11" s="9"/>
    </row>
    <row r="12" spans="1:21">
      <c r="A12" s="2" t="s">
        <v>13</v>
      </c>
      <c r="B12" s="9">
        <v>471</v>
      </c>
      <c r="C12" s="9">
        <v>472</v>
      </c>
      <c r="D12" s="9">
        <v>473</v>
      </c>
      <c r="E12" s="9">
        <v>474</v>
      </c>
      <c r="G12" s="2" t="s">
        <v>18</v>
      </c>
      <c r="H12" s="2">
        <v>1</v>
      </c>
      <c r="I12" s="9" t="s">
        <v>12</v>
      </c>
      <c r="J12" s="9">
        <f t="array" aca="1" ref="J12:M14" ca="1">INDEX(INDIRECT($I$11),H12:H14,J10:M10)</f>
        <v>449</v>
      </c>
      <c r="K12" s="9">
        <f ca="1"/>
        <v>146</v>
      </c>
      <c r="L12" s="9">
        <f ca="1"/>
        <v>294</v>
      </c>
      <c r="M12" s="9">
        <f ca="1"/>
        <v>118</v>
      </c>
      <c r="N12" s="2" t="s">
        <v>18</v>
      </c>
      <c r="O12" s="2">
        <v>1</v>
      </c>
      <c r="P12" s="2" t="s">
        <v>12</v>
      </c>
      <c r="Q12" s="9"/>
      <c r="R12" s="9"/>
      <c r="S12" s="9"/>
      <c r="T12" s="9"/>
      <c r="U12" s="9"/>
    </row>
    <row r="13" spans="1:21">
      <c r="A13" s="2" t="s">
        <v>14</v>
      </c>
      <c r="B13" s="9">
        <v>492</v>
      </c>
      <c r="C13" s="9">
        <v>493</v>
      </c>
      <c r="D13" s="9">
        <v>494</v>
      </c>
      <c r="E13" s="9">
        <v>495</v>
      </c>
      <c r="H13" s="2">
        <v>2</v>
      </c>
      <c r="I13" s="9" t="s">
        <v>13</v>
      </c>
      <c r="J13" s="9">
        <f ca="1"/>
        <v>321</v>
      </c>
      <c r="K13" s="9">
        <f ca="1"/>
        <v>369</v>
      </c>
      <c r="L13" s="9">
        <f ca="1"/>
        <v>357</v>
      </c>
      <c r="M13" s="9">
        <f ca="1"/>
        <v>380</v>
      </c>
      <c r="O13" s="2">
        <v>2</v>
      </c>
      <c r="P13" s="2" t="s">
        <v>13</v>
      </c>
      <c r="Q13" s="9"/>
      <c r="R13" s="9"/>
      <c r="S13" s="9"/>
      <c r="T13" s="9"/>
      <c r="U13" s="9"/>
    </row>
    <row r="14" spans="1:21">
      <c r="H14" s="2">
        <v>3</v>
      </c>
      <c r="I14" s="9" t="s">
        <v>14</v>
      </c>
      <c r="J14" s="9">
        <f ca="1"/>
        <v>193</v>
      </c>
      <c r="K14" s="9">
        <f ca="1"/>
        <v>413</v>
      </c>
      <c r="L14" s="9">
        <f ca="1"/>
        <v>467</v>
      </c>
      <c r="M14" s="9">
        <f ca="1"/>
        <v>247</v>
      </c>
      <c r="O14" s="2">
        <v>3</v>
      </c>
      <c r="P14" s="2" t="s">
        <v>14</v>
      </c>
    </row>
    <row r="16" spans="1:21">
      <c r="I16" s="8"/>
      <c r="J16" s="8"/>
      <c r="K16" s="8"/>
      <c r="L16" s="8"/>
      <c r="M16" s="8"/>
      <c r="Q16" s="10"/>
      <c r="R16" s="10"/>
      <c r="S16" s="10"/>
      <c r="T16" s="10"/>
      <c r="U16" s="10"/>
    </row>
    <row r="17" spans="7:21">
      <c r="G17" s="2" t="s">
        <v>9</v>
      </c>
      <c r="I17" s="9" t="s">
        <v>12</v>
      </c>
      <c r="J17" s="9">
        <f>SUMIF($A$6:$A$8,$I17,B$6:B$8)</f>
        <v>449</v>
      </c>
      <c r="K17" s="9">
        <f t="shared" ref="K17:M19" si="3">SUMIF($A$6:$A$8,$I17,C$6:C$8)</f>
        <v>146</v>
      </c>
      <c r="L17" s="9">
        <f t="shared" si="3"/>
        <v>294</v>
      </c>
      <c r="M17" s="9">
        <f t="shared" si="3"/>
        <v>118</v>
      </c>
      <c r="N17" s="2" t="s">
        <v>9</v>
      </c>
      <c r="P17" s="2" t="s">
        <v>12</v>
      </c>
      <c r="Q17" s="9"/>
      <c r="R17" s="9"/>
      <c r="S17" s="9"/>
      <c r="T17" s="9"/>
      <c r="U17" s="9"/>
    </row>
    <row r="18" spans="7:21">
      <c r="I18" s="9" t="s">
        <v>13</v>
      </c>
      <c r="J18" s="9">
        <f t="shared" ref="J18:J19" si="4">SUMIF($A$6:$A$8,$I18,B$6:B$8)</f>
        <v>321</v>
      </c>
      <c r="K18" s="9">
        <f t="shared" si="3"/>
        <v>369</v>
      </c>
      <c r="L18" s="9">
        <f t="shared" si="3"/>
        <v>357</v>
      </c>
      <c r="M18" s="9">
        <f t="shared" si="3"/>
        <v>380</v>
      </c>
      <c r="P18" s="2" t="s">
        <v>13</v>
      </c>
      <c r="Q18" s="9"/>
      <c r="R18" s="9"/>
      <c r="S18" s="9"/>
      <c r="T18" s="9"/>
      <c r="U18" s="9"/>
    </row>
    <row r="19" spans="7:21">
      <c r="I19" s="9" t="s">
        <v>14</v>
      </c>
      <c r="J19" s="9">
        <f t="shared" si="4"/>
        <v>193</v>
      </c>
      <c r="K19" s="9">
        <f t="shared" si="3"/>
        <v>413</v>
      </c>
      <c r="L19" s="9">
        <f t="shared" si="3"/>
        <v>467</v>
      </c>
      <c r="M19" s="9">
        <f t="shared" si="3"/>
        <v>247</v>
      </c>
      <c r="P19" s="2" t="s">
        <v>14</v>
      </c>
      <c r="Q19" s="9"/>
      <c r="R19" s="9"/>
      <c r="S19" s="9"/>
      <c r="T19" s="9"/>
      <c r="U19" s="9"/>
    </row>
  </sheetData>
  <dataValidations count="1">
    <dataValidation type="list" allowBlank="1" showInputMessage="1" showErrorMessage="1" sqref="I11" xr:uid="{00000000-0002-0000-0200-000000000000}">
      <formula1>"UnitSyd,UnitMel"</formula1>
    </dataValidation>
  </dataValidations>
  <pageMargins left="0.7" right="0.7" top="0.75" bottom="0.75" header="0.3" footer="0.3"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35"/>
  <sheetViews>
    <sheetView showGridLines="0" workbookViewId="0">
      <selection activeCell="G20" sqref="G20:J22"/>
    </sheetView>
  </sheetViews>
  <sheetFormatPr defaultColWidth="9.140625" defaultRowHeight="12.75"/>
  <cols>
    <col min="1" max="1" width="9.5703125" style="3" customWidth="1"/>
    <col min="2" max="2" width="10.28515625" style="3" customWidth="1"/>
    <col min="3" max="3" width="9.28515625" style="3" customWidth="1"/>
    <col min="4" max="4" width="9.140625" style="3"/>
    <col min="5" max="5" width="4" style="2" customWidth="1"/>
    <col min="6" max="6" width="14.5703125" style="2" bestFit="1" customWidth="1"/>
    <col min="7" max="7" width="16.28515625" style="2" bestFit="1" customWidth="1"/>
    <col min="8" max="8" width="4.85546875" style="2" bestFit="1" customWidth="1"/>
    <col min="9" max="9" width="5" style="2" bestFit="1" customWidth="1"/>
    <col min="10" max="10" width="4.85546875" style="2" bestFit="1" customWidth="1"/>
    <col min="11" max="11" width="11.28515625" style="2" bestFit="1" customWidth="1"/>
    <col min="12" max="12" width="4" style="2" customWidth="1"/>
    <col min="13" max="13" width="9.7109375" style="2" customWidth="1"/>
    <col min="14" max="17" width="6.28515625" style="2" customWidth="1"/>
    <col min="18" max="18" width="4.85546875" style="2" customWidth="1"/>
    <col min="19" max="16384" width="9.140625" style="2"/>
  </cols>
  <sheetData>
    <row r="2" spans="1:18" s="5" customFormat="1" ht="18">
      <c r="B2" s="5" t="s">
        <v>10</v>
      </c>
      <c r="F2" s="5" t="s">
        <v>11</v>
      </c>
      <c r="M2" s="5" t="s">
        <v>26</v>
      </c>
    </row>
    <row r="5" spans="1:18">
      <c r="A5" s="4" t="s">
        <v>23</v>
      </c>
      <c r="B5" s="4" t="s">
        <v>22</v>
      </c>
      <c r="C5" s="4" t="s">
        <v>24</v>
      </c>
      <c r="D5" s="4" t="s">
        <v>25</v>
      </c>
      <c r="F5" s="4" t="s">
        <v>19</v>
      </c>
      <c r="G5" s="4" t="s">
        <v>0</v>
      </c>
      <c r="H5" s="4" t="s">
        <v>1</v>
      </c>
      <c r="I5" s="4" t="s">
        <v>2</v>
      </c>
      <c r="J5" s="4" t="s">
        <v>3</v>
      </c>
      <c r="K5" s="3"/>
      <c r="M5" s="4" t="s">
        <v>19</v>
      </c>
      <c r="N5" s="4" t="s">
        <v>0</v>
      </c>
      <c r="O5" s="4" t="s">
        <v>1</v>
      </c>
      <c r="P5" s="4" t="s">
        <v>2</v>
      </c>
      <c r="Q5" s="4" t="s">
        <v>3</v>
      </c>
      <c r="R5" s="3"/>
    </row>
    <row r="6" spans="1:18">
      <c r="A6" s="6" t="s">
        <v>19</v>
      </c>
      <c r="B6" s="7" t="s">
        <v>12</v>
      </c>
      <c r="C6" s="7" t="s">
        <v>0</v>
      </c>
      <c r="D6" s="7">
        <v>449</v>
      </c>
      <c r="F6" s="6" t="s">
        <v>12</v>
      </c>
      <c r="G6" s="7">
        <f t="shared" ref="G6:J8" si="0">SUMIFS(Amount,City,$F$5,Product,$F6,Period,G$5)</f>
        <v>449</v>
      </c>
      <c r="H6" s="7">
        <f t="shared" si="0"/>
        <v>146</v>
      </c>
      <c r="I6" s="7">
        <f t="shared" si="0"/>
        <v>294</v>
      </c>
      <c r="J6" s="7">
        <f t="shared" si="0"/>
        <v>118</v>
      </c>
      <c r="M6" s="6" t="s">
        <v>12</v>
      </c>
      <c r="N6" s="7">
        <f>SUMIFS($D:$D,$A:$A,$M$5,$B:$B,$M6,$C:$C,N$5)</f>
        <v>449</v>
      </c>
      <c r="O6" s="7">
        <f t="shared" ref="O6:Q8" si="1">SUMIFS($D:$D,$A:$A,$M$5,$B:$B,$M6,$C:$C,O$5)</f>
        <v>146</v>
      </c>
      <c r="P6" s="7">
        <f t="shared" si="1"/>
        <v>294</v>
      </c>
      <c r="Q6" s="7">
        <f t="shared" si="1"/>
        <v>118</v>
      </c>
    </row>
    <row r="7" spans="1:18">
      <c r="A7" s="6" t="s">
        <v>19</v>
      </c>
      <c r="B7" s="7" t="s">
        <v>13</v>
      </c>
      <c r="C7" s="7" t="s">
        <v>0</v>
      </c>
      <c r="D7" s="7">
        <v>321</v>
      </c>
      <c r="F7" s="6" t="s">
        <v>13</v>
      </c>
      <c r="G7" s="7">
        <f t="shared" si="0"/>
        <v>321</v>
      </c>
      <c r="H7" s="7">
        <f t="shared" si="0"/>
        <v>369</v>
      </c>
      <c r="I7" s="7">
        <f t="shared" si="0"/>
        <v>357</v>
      </c>
      <c r="J7" s="7">
        <f t="shared" si="0"/>
        <v>380</v>
      </c>
      <c r="M7" s="6" t="s">
        <v>13</v>
      </c>
      <c r="N7" s="7">
        <f t="shared" ref="N7:N8" si="2">SUMIFS($D:$D,$A:$A,$M$5,$B:$B,$M7,$C:$C,N$5)</f>
        <v>321</v>
      </c>
      <c r="O7" s="7">
        <f t="shared" si="1"/>
        <v>369</v>
      </c>
      <c r="P7" s="7">
        <f t="shared" si="1"/>
        <v>357</v>
      </c>
      <c r="Q7" s="7">
        <f t="shared" si="1"/>
        <v>380</v>
      </c>
    </row>
    <row r="8" spans="1:18">
      <c r="A8" s="6" t="s">
        <v>19</v>
      </c>
      <c r="B8" s="7" t="s">
        <v>14</v>
      </c>
      <c r="C8" s="7" t="s">
        <v>0</v>
      </c>
      <c r="D8" s="7">
        <v>193</v>
      </c>
      <c r="F8" s="6" t="s">
        <v>14</v>
      </c>
      <c r="G8" s="7">
        <f t="shared" si="0"/>
        <v>193</v>
      </c>
      <c r="H8" s="7">
        <f t="shared" si="0"/>
        <v>413</v>
      </c>
      <c r="I8" s="7">
        <f t="shared" si="0"/>
        <v>467</v>
      </c>
      <c r="J8" s="7">
        <f t="shared" si="0"/>
        <v>247</v>
      </c>
      <c r="M8" s="6" t="s">
        <v>14</v>
      </c>
      <c r="N8" s="7">
        <f t="shared" si="2"/>
        <v>193</v>
      </c>
      <c r="O8" s="7">
        <f t="shared" si="1"/>
        <v>413</v>
      </c>
      <c r="P8" s="7">
        <f t="shared" si="1"/>
        <v>467</v>
      </c>
      <c r="Q8" s="7">
        <f t="shared" si="1"/>
        <v>247</v>
      </c>
    </row>
    <row r="9" spans="1:18">
      <c r="A9" s="6" t="s">
        <v>20</v>
      </c>
      <c r="B9" s="7" t="s">
        <v>12</v>
      </c>
      <c r="C9" s="7" t="s">
        <v>0</v>
      </c>
      <c r="D9" s="7">
        <v>449</v>
      </c>
      <c r="H9" s="3"/>
      <c r="I9" s="3"/>
      <c r="J9" s="3"/>
      <c r="K9" s="3"/>
      <c r="O9" s="3"/>
      <c r="P9" s="3"/>
      <c r="Q9" s="3"/>
      <c r="R9" s="3"/>
    </row>
    <row r="10" spans="1:18">
      <c r="A10" s="6" t="s">
        <v>20</v>
      </c>
      <c r="B10" s="7" t="s">
        <v>13</v>
      </c>
      <c r="C10" s="7" t="s">
        <v>0</v>
      </c>
      <c r="D10" s="7">
        <v>321</v>
      </c>
    </row>
    <row r="11" spans="1:18">
      <c r="A11" s="6" t="s">
        <v>20</v>
      </c>
      <c r="B11" s="7" t="s">
        <v>14</v>
      </c>
      <c r="C11" s="7" t="s">
        <v>0</v>
      </c>
      <c r="D11" s="7">
        <v>193</v>
      </c>
      <c r="F11" s="4" t="s">
        <v>20</v>
      </c>
      <c r="G11" s="4" t="s">
        <v>0</v>
      </c>
      <c r="H11" s="4" t="s">
        <v>1</v>
      </c>
      <c r="I11" s="4" t="s">
        <v>2</v>
      </c>
      <c r="J11" s="4" t="s">
        <v>3</v>
      </c>
      <c r="M11" s="11" t="s">
        <v>20</v>
      </c>
      <c r="N11" s="4" t="s">
        <v>0</v>
      </c>
      <c r="O11" s="4" t="s">
        <v>1</v>
      </c>
      <c r="P11" s="4" t="s">
        <v>2</v>
      </c>
      <c r="Q11" s="4" t="s">
        <v>3</v>
      </c>
    </row>
    <row r="12" spans="1:18">
      <c r="A12" s="6" t="s">
        <v>19</v>
      </c>
      <c r="B12" s="7" t="s">
        <v>12</v>
      </c>
      <c r="C12" s="7" t="s">
        <v>1</v>
      </c>
      <c r="D12" s="7">
        <v>146</v>
      </c>
      <c r="F12" s="6" t="s">
        <v>12</v>
      </c>
      <c r="G12" s="7">
        <f t="shared" ref="G12:J14" si="3">SUMIFS(Amount,City,$F$11,Product,$F12,Period,G$11)</f>
        <v>449</v>
      </c>
      <c r="H12" s="7">
        <f t="shared" si="3"/>
        <v>146</v>
      </c>
      <c r="I12" s="7">
        <f t="shared" si="3"/>
        <v>294</v>
      </c>
      <c r="J12" s="7">
        <f t="shared" si="3"/>
        <v>118</v>
      </c>
      <c r="M12" s="6" t="s">
        <v>12</v>
      </c>
      <c r="N12" s="7">
        <f>SUMIFS($D:$D,$A:$A,$M$11,$B:$B,$M12,$C:$C,N$11)</f>
        <v>449</v>
      </c>
      <c r="O12" s="7">
        <f t="shared" ref="O12:Q14" si="4">SUMIFS($D:$D,$A:$A,$M$11,$B:$B,$M12,$C:$C,O$11)</f>
        <v>146</v>
      </c>
      <c r="P12" s="7">
        <f t="shared" si="4"/>
        <v>294</v>
      </c>
      <c r="Q12" s="7">
        <f t="shared" si="4"/>
        <v>118</v>
      </c>
    </row>
    <row r="13" spans="1:18">
      <c r="A13" s="6" t="s">
        <v>19</v>
      </c>
      <c r="B13" s="7" t="s">
        <v>13</v>
      </c>
      <c r="C13" s="7" t="s">
        <v>1</v>
      </c>
      <c r="D13" s="7">
        <v>369</v>
      </c>
      <c r="F13" s="6" t="s">
        <v>13</v>
      </c>
      <c r="G13" s="7">
        <f t="shared" si="3"/>
        <v>321</v>
      </c>
      <c r="H13" s="7">
        <f t="shared" si="3"/>
        <v>369</v>
      </c>
      <c r="I13" s="7">
        <f t="shared" si="3"/>
        <v>357</v>
      </c>
      <c r="J13" s="7">
        <f t="shared" si="3"/>
        <v>380</v>
      </c>
      <c r="M13" s="6" t="s">
        <v>13</v>
      </c>
      <c r="N13" s="7">
        <f t="shared" ref="N13:N14" si="5">SUMIFS($D:$D,$A:$A,$M$11,$B:$B,$M13,$C:$C,N$11)</f>
        <v>321</v>
      </c>
      <c r="O13" s="7">
        <f t="shared" si="4"/>
        <v>369</v>
      </c>
      <c r="P13" s="7">
        <f t="shared" si="4"/>
        <v>357</v>
      </c>
      <c r="Q13" s="7">
        <f t="shared" si="4"/>
        <v>380</v>
      </c>
    </row>
    <row r="14" spans="1:18">
      <c r="A14" s="6" t="s">
        <v>19</v>
      </c>
      <c r="B14" s="7" t="s">
        <v>14</v>
      </c>
      <c r="C14" s="7" t="s">
        <v>1</v>
      </c>
      <c r="D14" s="7">
        <v>413</v>
      </c>
      <c r="F14" s="6" t="s">
        <v>14</v>
      </c>
      <c r="G14" s="7">
        <f t="shared" si="3"/>
        <v>193</v>
      </c>
      <c r="H14" s="7">
        <f t="shared" si="3"/>
        <v>413</v>
      </c>
      <c r="I14" s="7">
        <f t="shared" si="3"/>
        <v>467</v>
      </c>
      <c r="J14" s="7">
        <f t="shared" si="3"/>
        <v>247</v>
      </c>
      <c r="M14" s="6" t="s">
        <v>14</v>
      </c>
      <c r="N14" s="7">
        <f t="shared" si="5"/>
        <v>193</v>
      </c>
      <c r="O14" s="7">
        <f t="shared" si="4"/>
        <v>413</v>
      </c>
      <c r="P14" s="7">
        <f t="shared" si="4"/>
        <v>467</v>
      </c>
      <c r="Q14" s="7">
        <f t="shared" si="4"/>
        <v>247</v>
      </c>
    </row>
    <row r="15" spans="1:18">
      <c r="A15" s="6" t="s">
        <v>20</v>
      </c>
      <c r="B15" s="7" t="s">
        <v>12</v>
      </c>
      <c r="C15" s="7" t="s">
        <v>1</v>
      </c>
      <c r="D15" s="7">
        <v>146</v>
      </c>
    </row>
    <row r="16" spans="1:18">
      <c r="A16" s="6" t="s">
        <v>20</v>
      </c>
      <c r="B16" s="7" t="s">
        <v>13</v>
      </c>
      <c r="C16" s="7" t="s">
        <v>1</v>
      </c>
      <c r="D16" s="7">
        <v>369</v>
      </c>
      <c r="F16" s="13" t="s">
        <v>23</v>
      </c>
      <c r="G16" t="s">
        <v>20</v>
      </c>
    </row>
    <row r="17" spans="1:11">
      <c r="A17" s="6" t="s">
        <v>20</v>
      </c>
      <c r="B17" s="7" t="s">
        <v>14</v>
      </c>
      <c r="C17" s="7" t="s">
        <v>1</v>
      </c>
      <c r="D17" s="7">
        <v>413</v>
      </c>
    </row>
    <row r="18" spans="1:11">
      <c r="A18" s="6" t="s">
        <v>19</v>
      </c>
      <c r="B18" s="7" t="s">
        <v>12</v>
      </c>
      <c r="C18" s="7" t="s">
        <v>2</v>
      </c>
      <c r="D18" s="7">
        <v>294</v>
      </c>
      <c r="F18" s="13" t="s">
        <v>32</v>
      </c>
      <c r="G18" s="13" t="s">
        <v>31</v>
      </c>
      <c r="H18"/>
      <c r="I18"/>
      <c r="J18"/>
      <c r="K18"/>
    </row>
    <row r="19" spans="1:11">
      <c r="A19" s="6" t="s">
        <v>19</v>
      </c>
      <c r="B19" s="7" t="s">
        <v>13</v>
      </c>
      <c r="C19" s="7" t="s">
        <v>2</v>
      </c>
      <c r="D19" s="7">
        <v>357</v>
      </c>
      <c r="F19" s="13" t="s">
        <v>29</v>
      </c>
      <c r="G19" t="s">
        <v>0</v>
      </c>
      <c r="H19" t="s">
        <v>1</v>
      </c>
      <c r="I19" t="s">
        <v>2</v>
      </c>
      <c r="J19" t="s">
        <v>3</v>
      </c>
      <c r="K19" t="s">
        <v>30</v>
      </c>
    </row>
    <row r="20" spans="1:11">
      <c r="A20" s="6" t="s">
        <v>19</v>
      </c>
      <c r="B20" s="7" t="s">
        <v>14</v>
      </c>
      <c r="C20" s="7" t="s">
        <v>2</v>
      </c>
      <c r="D20" s="7">
        <v>467</v>
      </c>
      <c r="F20" s="14" t="s">
        <v>12</v>
      </c>
      <c r="G20" s="15">
        <v>449</v>
      </c>
      <c r="H20" s="15">
        <v>146</v>
      </c>
      <c r="I20" s="15">
        <v>294</v>
      </c>
      <c r="J20" s="15">
        <v>118</v>
      </c>
      <c r="K20" s="15">
        <v>1007</v>
      </c>
    </row>
    <row r="21" spans="1:11">
      <c r="A21" s="6" t="s">
        <v>20</v>
      </c>
      <c r="B21" s="7" t="s">
        <v>12</v>
      </c>
      <c r="C21" s="7" t="s">
        <v>2</v>
      </c>
      <c r="D21" s="7">
        <v>294</v>
      </c>
      <c r="F21" s="14" t="s">
        <v>13</v>
      </c>
      <c r="G21" s="15">
        <v>321</v>
      </c>
      <c r="H21" s="15">
        <v>369</v>
      </c>
      <c r="I21" s="15">
        <v>357</v>
      </c>
      <c r="J21" s="15">
        <v>380</v>
      </c>
      <c r="K21" s="15">
        <v>1427</v>
      </c>
    </row>
    <row r="22" spans="1:11">
      <c r="A22" s="6" t="s">
        <v>20</v>
      </c>
      <c r="B22" s="7" t="s">
        <v>13</v>
      </c>
      <c r="C22" s="7" t="s">
        <v>2</v>
      </c>
      <c r="D22" s="7">
        <v>357</v>
      </c>
      <c r="F22" s="14" t="s">
        <v>14</v>
      </c>
      <c r="G22" s="15">
        <v>193</v>
      </c>
      <c r="H22" s="15">
        <v>413</v>
      </c>
      <c r="I22" s="15">
        <v>467</v>
      </c>
      <c r="J22" s="15">
        <v>247</v>
      </c>
      <c r="K22" s="15">
        <v>1320</v>
      </c>
    </row>
    <row r="23" spans="1:11">
      <c r="A23" s="6" t="s">
        <v>20</v>
      </c>
      <c r="B23" s="7" t="s">
        <v>14</v>
      </c>
      <c r="C23" s="7" t="s">
        <v>2</v>
      </c>
      <c r="D23" s="7">
        <v>467</v>
      </c>
      <c r="F23" s="14" t="s">
        <v>30</v>
      </c>
      <c r="G23" s="15">
        <v>963</v>
      </c>
      <c r="H23" s="15">
        <v>928</v>
      </c>
      <c r="I23" s="15">
        <v>1118</v>
      </c>
      <c r="J23" s="15">
        <v>745</v>
      </c>
      <c r="K23" s="15">
        <v>3754</v>
      </c>
    </row>
    <row r="24" spans="1:11">
      <c r="A24" s="6" t="s">
        <v>19</v>
      </c>
      <c r="B24" s="7" t="s">
        <v>12</v>
      </c>
      <c r="C24" s="7" t="s">
        <v>3</v>
      </c>
      <c r="D24" s="7">
        <v>118</v>
      </c>
      <c r="F24"/>
      <c r="G24"/>
      <c r="H24"/>
    </row>
    <row r="25" spans="1:11">
      <c r="A25" s="6" t="s">
        <v>19</v>
      </c>
      <c r="B25" s="7" t="s">
        <v>13</v>
      </c>
      <c r="C25" s="7" t="s">
        <v>3</v>
      </c>
      <c r="D25" s="7">
        <v>380</v>
      </c>
      <c r="F25"/>
      <c r="G25"/>
      <c r="H25"/>
    </row>
    <row r="26" spans="1:11">
      <c r="A26" s="6" t="s">
        <v>19</v>
      </c>
      <c r="B26" s="7" t="s">
        <v>14</v>
      </c>
      <c r="C26" s="7" t="s">
        <v>3</v>
      </c>
      <c r="D26" s="7">
        <v>247</v>
      </c>
      <c r="F26"/>
      <c r="G26"/>
      <c r="H26"/>
    </row>
    <row r="27" spans="1:11">
      <c r="A27" s="6" t="s">
        <v>20</v>
      </c>
      <c r="B27" s="7" t="s">
        <v>12</v>
      </c>
      <c r="C27" s="7" t="s">
        <v>3</v>
      </c>
      <c r="D27" s="7">
        <v>118</v>
      </c>
      <c r="F27"/>
      <c r="G27"/>
      <c r="H27"/>
    </row>
    <row r="28" spans="1:11">
      <c r="A28" s="6" t="s">
        <v>20</v>
      </c>
      <c r="B28" s="7" t="s">
        <v>13</v>
      </c>
      <c r="C28" s="7" t="s">
        <v>3</v>
      </c>
      <c r="D28" s="7">
        <v>380</v>
      </c>
      <c r="F28"/>
      <c r="G28"/>
      <c r="H28"/>
    </row>
    <row r="29" spans="1:11">
      <c r="A29" s="6" t="s">
        <v>20</v>
      </c>
      <c r="B29" s="7" t="s">
        <v>14</v>
      </c>
      <c r="C29" s="7" t="s">
        <v>3</v>
      </c>
      <c r="D29" s="7">
        <v>247</v>
      </c>
      <c r="F29"/>
      <c r="G29"/>
      <c r="H29"/>
    </row>
    <row r="30" spans="1:11">
      <c r="F30"/>
      <c r="G30"/>
      <c r="H30"/>
    </row>
    <row r="31" spans="1:11">
      <c r="F31"/>
      <c r="G31"/>
      <c r="H31"/>
    </row>
    <row r="32" spans="1:11">
      <c r="F32"/>
      <c r="G32"/>
      <c r="H32"/>
    </row>
    <row r="33" spans="6:8">
      <c r="F33"/>
      <c r="G33"/>
      <c r="H33"/>
    </row>
    <row r="34" spans="6:8">
      <c r="F34"/>
      <c r="G34"/>
      <c r="H34"/>
    </row>
    <row r="35" spans="6:8">
      <c r="F35"/>
      <c r="G35"/>
      <c r="H35"/>
    </row>
  </sheetData>
  <pageMargins left="0.7" right="0.7" top="0.75" bottom="0.75" header="0.3" footer="0.3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0BD6-F5C2-4BB1-8F2B-A453FC142F13}">
  <dimension ref="A1:AB212"/>
  <sheetViews>
    <sheetView showGridLines="0" zoomScale="85" zoomScaleNormal="85" workbookViewId="0">
      <selection activeCell="O9" sqref="O9"/>
    </sheetView>
  </sheetViews>
  <sheetFormatPr defaultColWidth="0" defaultRowHeight="15.75" customHeight="1" zeroHeight="1"/>
  <cols>
    <col min="1" max="1" width="41.7109375" style="28" customWidth="1"/>
    <col min="2" max="2" width="8.42578125" style="26" bestFit="1" customWidth="1"/>
    <col min="3" max="3" width="10.42578125" style="26" customWidth="1"/>
    <col min="4" max="4" width="12.42578125" style="26" customWidth="1"/>
    <col min="5" max="5" width="1.140625" style="26" customWidth="1"/>
    <col min="6" max="6" width="1.42578125" style="26" customWidth="1"/>
    <col min="7" max="7" width="11.42578125" style="26" bestFit="1" customWidth="1"/>
    <col min="8" max="8" width="11" style="26" bestFit="1" customWidth="1"/>
    <col min="9" max="9" width="11.42578125" style="26" bestFit="1" customWidth="1"/>
    <col min="10" max="10" width="11.7109375" style="26" bestFit="1" customWidth="1"/>
    <col min="11" max="11" width="11.42578125" style="26" bestFit="1" customWidth="1"/>
    <col min="12" max="12" width="11" style="26" customWidth="1"/>
    <col min="13" max="13" width="11.42578125" style="26" bestFit="1" customWidth="1"/>
    <col min="14" max="14" width="11.7109375" style="26" bestFit="1" customWidth="1"/>
    <col min="15" max="15" width="11.42578125" style="26" bestFit="1" customWidth="1"/>
    <col min="16" max="16" width="11" style="26" bestFit="1" customWidth="1"/>
    <col min="17" max="17" width="11.42578125" style="26" bestFit="1" customWidth="1"/>
    <col min="18" max="18" width="11.7109375" style="26" bestFit="1" customWidth="1"/>
    <col min="19" max="19" width="11.42578125" style="26" bestFit="1" customWidth="1"/>
    <col min="20" max="20" width="11" style="26" bestFit="1" customWidth="1"/>
    <col min="21" max="21" width="11.42578125" style="26" bestFit="1" customWidth="1"/>
    <col min="22" max="22" width="11.7109375" style="26" bestFit="1" customWidth="1"/>
    <col min="23" max="23" width="11.42578125" style="26" bestFit="1" customWidth="1"/>
    <col min="24" max="24" width="11" style="26" bestFit="1" customWidth="1"/>
    <col min="25" max="25" width="11.42578125" style="26" bestFit="1" customWidth="1"/>
    <col min="26" max="26" width="11.7109375" style="26" bestFit="1" customWidth="1"/>
    <col min="27" max="27" width="11.42578125" style="26" bestFit="1" customWidth="1"/>
    <col min="28" max="28" width="1.85546875" style="26" customWidth="1"/>
    <col min="29" max="16384" width="0" style="26" hidden="1"/>
  </cols>
  <sheetData>
    <row r="1" spans="1:28" s="17" customFormat="1" ht="23.25">
      <c r="A1" s="16" t="s">
        <v>33</v>
      </c>
    </row>
    <row r="2" spans="1:28" s="17" customFormat="1" ht="33.75" customHeight="1">
      <c r="A2" s="18" t="s">
        <v>34</v>
      </c>
      <c r="B2" s="19"/>
      <c r="C2" s="19"/>
      <c r="D2" s="19"/>
      <c r="E2" s="19"/>
      <c r="F2" s="19"/>
    </row>
    <row r="3" spans="1:28" s="24" customFormat="1" ht="16.5" customHeight="1">
      <c r="A3" s="20" t="s">
        <v>35</v>
      </c>
      <c r="B3" s="21"/>
      <c r="C3" s="21"/>
      <c r="D3" s="21"/>
      <c r="E3" s="21"/>
      <c r="F3" s="21"/>
      <c r="G3" s="21"/>
      <c r="H3" s="22">
        <f>G4+1</f>
        <v>42005</v>
      </c>
      <c r="I3" s="23">
        <f t="shared" ref="I3:AA3" si="0">H4+1</f>
        <v>42095</v>
      </c>
      <c r="J3" s="23">
        <f t="shared" si="0"/>
        <v>42186</v>
      </c>
      <c r="K3" s="23">
        <f t="shared" si="0"/>
        <v>42278</v>
      </c>
      <c r="L3" s="23">
        <f t="shared" si="0"/>
        <v>42370</v>
      </c>
      <c r="M3" s="23">
        <f t="shared" si="0"/>
        <v>42461</v>
      </c>
      <c r="N3" s="23">
        <f>M4+1</f>
        <v>42552</v>
      </c>
      <c r="O3" s="23">
        <f t="shared" si="0"/>
        <v>42644</v>
      </c>
      <c r="P3" s="23">
        <f t="shared" si="0"/>
        <v>42736</v>
      </c>
      <c r="Q3" s="23">
        <f t="shared" si="0"/>
        <v>42826</v>
      </c>
      <c r="R3" s="23">
        <f t="shared" si="0"/>
        <v>42917</v>
      </c>
      <c r="S3" s="23">
        <f t="shared" si="0"/>
        <v>43009</v>
      </c>
      <c r="T3" s="23">
        <f t="shared" si="0"/>
        <v>43101</v>
      </c>
      <c r="U3" s="23">
        <f t="shared" si="0"/>
        <v>43191</v>
      </c>
      <c r="V3" s="23">
        <f t="shared" si="0"/>
        <v>43282</v>
      </c>
      <c r="W3" s="23">
        <f t="shared" si="0"/>
        <v>43374</v>
      </c>
      <c r="X3" s="23">
        <f t="shared" si="0"/>
        <v>43466</v>
      </c>
      <c r="Y3" s="23">
        <f t="shared" si="0"/>
        <v>43556</v>
      </c>
      <c r="Z3" s="23">
        <f t="shared" si="0"/>
        <v>43647</v>
      </c>
      <c r="AA3" s="23">
        <f t="shared" si="0"/>
        <v>43739</v>
      </c>
      <c r="AB3" s="19"/>
    </row>
    <row r="4" spans="1:28" ht="15">
      <c r="A4" s="25" t="s">
        <v>36</v>
      </c>
      <c r="B4" s="17"/>
      <c r="C4" s="17"/>
      <c r="D4" s="17"/>
      <c r="E4" s="17"/>
      <c r="F4" s="17"/>
      <c r="G4" s="22">
        <v>42004</v>
      </c>
      <c r="H4" s="22">
        <f t="shared" ref="H4:AA4" si="1">EOMONTH(H3,Mths_in_Qtr-1)</f>
        <v>42094</v>
      </c>
      <c r="I4" s="23">
        <f t="shared" si="1"/>
        <v>42185</v>
      </c>
      <c r="J4" s="23">
        <f t="shared" si="1"/>
        <v>42277</v>
      </c>
      <c r="K4" s="23">
        <f t="shared" si="1"/>
        <v>42369</v>
      </c>
      <c r="L4" s="23">
        <f t="shared" si="1"/>
        <v>42460</v>
      </c>
      <c r="M4" s="23">
        <f t="shared" si="1"/>
        <v>42551</v>
      </c>
      <c r="N4" s="23">
        <f t="shared" si="1"/>
        <v>42643</v>
      </c>
      <c r="O4" s="23">
        <f t="shared" si="1"/>
        <v>42735</v>
      </c>
      <c r="P4" s="23">
        <f t="shared" si="1"/>
        <v>42825</v>
      </c>
      <c r="Q4" s="23">
        <f t="shared" si="1"/>
        <v>42916</v>
      </c>
      <c r="R4" s="23">
        <f t="shared" si="1"/>
        <v>43008</v>
      </c>
      <c r="S4" s="23">
        <f t="shared" si="1"/>
        <v>43100</v>
      </c>
      <c r="T4" s="23">
        <f t="shared" si="1"/>
        <v>43190</v>
      </c>
      <c r="U4" s="23">
        <f t="shared" si="1"/>
        <v>43281</v>
      </c>
      <c r="V4" s="23">
        <f t="shared" si="1"/>
        <v>43373</v>
      </c>
      <c r="W4" s="23">
        <f t="shared" si="1"/>
        <v>43465</v>
      </c>
      <c r="X4" s="23">
        <f t="shared" si="1"/>
        <v>43555</v>
      </c>
      <c r="Y4" s="23">
        <f t="shared" si="1"/>
        <v>43646</v>
      </c>
      <c r="Z4" s="23">
        <f t="shared" si="1"/>
        <v>43738</v>
      </c>
      <c r="AA4" s="23">
        <f t="shared" si="1"/>
        <v>43830</v>
      </c>
      <c r="AB4" s="17"/>
    </row>
    <row r="5" spans="1:28" ht="15">
      <c r="A5" s="25" t="s">
        <v>37</v>
      </c>
      <c r="B5" s="17"/>
      <c r="C5" s="17"/>
      <c r="D5" s="17"/>
      <c r="E5" s="17"/>
      <c r="F5" s="17"/>
      <c r="G5" s="17"/>
      <c r="H5" s="27">
        <v>1</v>
      </c>
      <c r="I5" s="27">
        <v>1</v>
      </c>
      <c r="J5" s="27">
        <v>1</v>
      </c>
      <c r="K5" s="27">
        <v>1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17"/>
    </row>
    <row r="6" spans="1:28" ht="15">
      <c r="A6" s="25" t="s">
        <v>38</v>
      </c>
      <c r="B6" s="17"/>
      <c r="C6" s="17"/>
      <c r="D6" s="17"/>
      <c r="E6" s="17"/>
      <c r="F6" s="17"/>
      <c r="G6" s="17"/>
      <c r="H6" s="27"/>
      <c r="I6" s="27">
        <v>0</v>
      </c>
      <c r="J6" s="27">
        <v>0</v>
      </c>
      <c r="K6" s="27">
        <v>0</v>
      </c>
      <c r="L6" s="27">
        <v>1</v>
      </c>
      <c r="M6" s="27">
        <v>1</v>
      </c>
      <c r="N6" s="27">
        <v>1</v>
      </c>
      <c r="O6" s="27">
        <v>1</v>
      </c>
      <c r="P6" s="27">
        <v>1</v>
      </c>
      <c r="Q6" s="27">
        <v>1</v>
      </c>
      <c r="R6" s="27">
        <v>1</v>
      </c>
      <c r="S6" s="27">
        <v>1</v>
      </c>
      <c r="T6" s="27">
        <v>1</v>
      </c>
      <c r="U6" s="27">
        <v>1</v>
      </c>
      <c r="V6" s="27">
        <v>1</v>
      </c>
      <c r="W6" s="27">
        <v>1</v>
      </c>
      <c r="X6" s="27">
        <v>1</v>
      </c>
      <c r="Y6" s="27">
        <v>1</v>
      </c>
      <c r="Z6" s="27">
        <v>1</v>
      </c>
      <c r="AA6" s="27">
        <v>1</v>
      </c>
      <c r="AB6" s="17"/>
    </row>
    <row r="7" spans="1:28" ht="13.5" customHeight="1"/>
    <row r="8" spans="1:28" ht="18">
      <c r="A8" s="29" t="s">
        <v>39</v>
      </c>
    </row>
    <row r="9" spans="1:28" ht="15">
      <c r="A9" s="30" t="s">
        <v>40</v>
      </c>
    </row>
    <row r="10" spans="1:28" ht="15">
      <c r="A10" s="28" t="s">
        <v>41</v>
      </c>
      <c r="B10" s="31" t="s">
        <v>42</v>
      </c>
      <c r="G10" s="32">
        <f>SUM(H10:AA10)</f>
        <v>1515.4530521212951</v>
      </c>
      <c r="H10" s="33">
        <v>0</v>
      </c>
      <c r="I10" s="34">
        <v>0</v>
      </c>
      <c r="J10" s="34">
        <v>0</v>
      </c>
      <c r="K10" s="34">
        <v>0</v>
      </c>
      <c r="L10" s="34">
        <v>73.265000000000001</v>
      </c>
      <c r="M10" s="34">
        <v>88.685000000000002</v>
      </c>
      <c r="N10" s="34">
        <v>73.265000000000001</v>
      </c>
      <c r="O10" s="34">
        <v>88.685000000000002</v>
      </c>
      <c r="P10" s="34">
        <v>88.731999999999999</v>
      </c>
      <c r="Q10" s="34">
        <v>88.531999999999996</v>
      </c>
      <c r="R10" s="34">
        <v>90.736205985818145</v>
      </c>
      <c r="S10" s="34">
        <v>95.807959142266526</v>
      </c>
      <c r="T10" s="34">
        <v>98.019473114516984</v>
      </c>
      <c r="U10" s="34">
        <v>102.43142398605433</v>
      </c>
      <c r="V10" s="34">
        <v>102.91482067987415</v>
      </c>
      <c r="W10" s="34">
        <v>104.37916921276488</v>
      </c>
      <c r="X10" s="34">
        <v>105</v>
      </c>
      <c r="Y10" s="34">
        <v>105</v>
      </c>
      <c r="Z10" s="34">
        <v>105</v>
      </c>
      <c r="AA10" s="34">
        <v>105</v>
      </c>
    </row>
    <row r="11" spans="1:28" ht="15">
      <c r="A11" s="28" t="s">
        <v>43</v>
      </c>
      <c r="B11" s="31" t="s">
        <v>42</v>
      </c>
      <c r="G11" s="32">
        <f>SUM(H11:AA11)</f>
        <v>-848.98790899278663</v>
      </c>
      <c r="H11" s="33">
        <v>0</v>
      </c>
      <c r="I11" s="35">
        <v>0</v>
      </c>
      <c r="J11" s="35">
        <v>0</v>
      </c>
      <c r="K11" s="35">
        <v>0</v>
      </c>
      <c r="L11" s="35">
        <v>-41.172644753353687</v>
      </c>
      <c r="M11" s="35">
        <v>-49.443355251974417</v>
      </c>
      <c r="N11" s="35">
        <v>-41.621771881533427</v>
      </c>
      <c r="O11" s="35">
        <v>-49.388548729440778</v>
      </c>
      <c r="P11" s="35">
        <v>-49.179821106320112</v>
      </c>
      <c r="Q11" s="35">
        <v>-48.974208206456332</v>
      </c>
      <c r="R11" s="35">
        <v>-50.588342402408486</v>
      </c>
      <c r="S11" s="35">
        <v>-53.428803847587986</v>
      </c>
      <c r="T11" s="35">
        <v>-55.794935302146605</v>
      </c>
      <c r="U11" s="35">
        <v>-58.380691365418635</v>
      </c>
      <c r="V11" s="35">
        <v>-57.414064144099058</v>
      </c>
      <c r="W11" s="35">
        <v>-58.751056396373443</v>
      </c>
      <c r="X11" s="35">
        <v>-58.619259594884923</v>
      </c>
      <c r="Y11" s="35">
        <v>-57.836682030126433</v>
      </c>
      <c r="Z11" s="35">
        <v>-59.475420313989474</v>
      </c>
      <c r="AA11" s="35">
        <v>-58.918303666672848</v>
      </c>
    </row>
    <row r="12" spans="1:28" ht="15">
      <c r="A12" s="28" t="s">
        <v>44</v>
      </c>
      <c r="B12" s="31" t="s">
        <v>42</v>
      </c>
      <c r="G12" s="32">
        <f>SUM(H12:AA12)</f>
        <v>666.46514312850832</v>
      </c>
      <c r="H12" s="36">
        <f>SUM(H10:H11)</f>
        <v>0</v>
      </c>
      <c r="I12" s="37">
        <f t="shared" ref="I12:AA12" si="2">SUM(I10:I11)</f>
        <v>0</v>
      </c>
      <c r="J12" s="37">
        <f t="shared" si="2"/>
        <v>0</v>
      </c>
      <c r="K12" s="37">
        <f t="shared" si="2"/>
        <v>0</v>
      </c>
      <c r="L12" s="37">
        <f t="shared" si="2"/>
        <v>32.092355246646314</v>
      </c>
      <c r="M12" s="37">
        <f t="shared" si="2"/>
        <v>39.241644748025585</v>
      </c>
      <c r="N12" s="37">
        <f t="shared" si="2"/>
        <v>31.643228118466574</v>
      </c>
      <c r="O12" s="37">
        <f t="shared" si="2"/>
        <v>39.296451270559224</v>
      </c>
      <c r="P12" s="37">
        <f t="shared" si="2"/>
        <v>39.552178893679887</v>
      </c>
      <c r="Q12" s="37">
        <f t="shared" si="2"/>
        <v>39.557791793543664</v>
      </c>
      <c r="R12" s="37">
        <f t="shared" si="2"/>
        <v>40.147863583409659</v>
      </c>
      <c r="S12" s="37">
        <f t="shared" si="2"/>
        <v>42.37915529467854</v>
      </c>
      <c r="T12" s="37">
        <f t="shared" si="2"/>
        <v>42.224537812370379</v>
      </c>
      <c r="U12" s="37">
        <f t="shared" si="2"/>
        <v>44.050732620635692</v>
      </c>
      <c r="V12" s="37">
        <f t="shared" si="2"/>
        <v>45.500756535775096</v>
      </c>
      <c r="W12" s="37">
        <f t="shared" si="2"/>
        <v>45.628112816391436</v>
      </c>
      <c r="X12" s="37">
        <f t="shared" si="2"/>
        <v>46.380740405115077</v>
      </c>
      <c r="Y12" s="37">
        <f t="shared" si="2"/>
        <v>47.163317969873567</v>
      </c>
      <c r="Z12" s="37">
        <f t="shared" si="2"/>
        <v>45.524579686010526</v>
      </c>
      <c r="AA12" s="37">
        <f t="shared" si="2"/>
        <v>46.081696333327152</v>
      </c>
    </row>
    <row r="13" spans="1:28" ht="15">
      <c r="B13" s="31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</row>
    <row r="14" spans="1:28" ht="15">
      <c r="A14" s="28" t="s">
        <v>45</v>
      </c>
      <c r="B14" s="31" t="s">
        <v>42</v>
      </c>
      <c r="G14" s="32">
        <f>SUM(H14:AA14)</f>
        <v>0</v>
      </c>
      <c r="H14" s="33">
        <v>0</v>
      </c>
      <c r="I14" s="34">
        <v>0</v>
      </c>
      <c r="J14" s="34">
        <v>0</v>
      </c>
      <c r="K14" s="34">
        <v>0</v>
      </c>
      <c r="L14" s="34">
        <v>-6.1227134429539198</v>
      </c>
      <c r="M14" s="34">
        <v>-1.3807567759584281</v>
      </c>
      <c r="N14" s="34">
        <v>1.7091319065355819</v>
      </c>
      <c r="O14" s="34">
        <v>-1.6514013704750852</v>
      </c>
      <c r="P14" s="34">
        <v>-0.18906422645798671</v>
      </c>
      <c r="Q14" s="34">
        <v>-2.444523070937521E-2</v>
      </c>
      <c r="R14" s="34">
        <v>6.6287363082196293E-2</v>
      </c>
      <c r="S14" s="34">
        <v>-0.41884931398119818</v>
      </c>
      <c r="T14" s="34">
        <v>0.13640240925549563</v>
      </c>
      <c r="U14" s="34">
        <v>-0.23135027399536767</v>
      </c>
      <c r="V14" s="34">
        <v>-0.48978511643172595</v>
      </c>
      <c r="W14" s="34">
        <v>0.10379602287232359</v>
      </c>
      <c r="X14" s="34">
        <v>-0.4542476863892233</v>
      </c>
      <c r="Y14" s="34">
        <v>-0.24567150389816561</v>
      </c>
      <c r="Z14" s="34">
        <v>0.81241520210899409</v>
      </c>
      <c r="AA14" s="34">
        <v>8.3802520373958842</v>
      </c>
    </row>
    <row r="15" spans="1:28" ht="15"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</row>
    <row r="16" spans="1:28" ht="15">
      <c r="A16" s="38" t="s">
        <v>40</v>
      </c>
      <c r="B16" s="31" t="s">
        <v>42</v>
      </c>
      <c r="G16" s="32">
        <f>SUM(H16:AA16)</f>
        <v>666.46514312850843</v>
      </c>
      <c r="H16" s="39">
        <f>H12+H14</f>
        <v>0</v>
      </c>
      <c r="I16" s="39">
        <f t="shared" ref="I16:AA16" si="3">I12+I14</f>
        <v>0</v>
      </c>
      <c r="J16" s="39">
        <f t="shared" si="3"/>
        <v>0</v>
      </c>
      <c r="K16" s="39">
        <f t="shared" si="3"/>
        <v>0</v>
      </c>
      <c r="L16" s="39">
        <f t="shared" si="3"/>
        <v>25.969641803692394</v>
      </c>
      <c r="M16" s="39">
        <f t="shared" si="3"/>
        <v>37.860887972067161</v>
      </c>
      <c r="N16" s="39">
        <f t="shared" si="3"/>
        <v>33.352360025002156</v>
      </c>
      <c r="O16" s="39">
        <f t="shared" si="3"/>
        <v>37.645049900084139</v>
      </c>
      <c r="P16" s="39">
        <f t="shared" si="3"/>
        <v>39.3631146672219</v>
      </c>
      <c r="Q16" s="39">
        <f t="shared" si="3"/>
        <v>39.533346562834289</v>
      </c>
      <c r="R16" s="39">
        <f t="shared" si="3"/>
        <v>40.214150946491856</v>
      </c>
      <c r="S16" s="39">
        <f t="shared" si="3"/>
        <v>41.960305980697342</v>
      </c>
      <c r="T16" s="39">
        <f t="shared" si="3"/>
        <v>42.360940221625874</v>
      </c>
      <c r="U16" s="39">
        <f t="shared" si="3"/>
        <v>43.819382346640324</v>
      </c>
      <c r="V16" s="39">
        <f t="shared" si="3"/>
        <v>45.01097141934337</v>
      </c>
      <c r="W16" s="39">
        <f t="shared" si="3"/>
        <v>45.73190883926376</v>
      </c>
      <c r="X16" s="39">
        <f t="shared" si="3"/>
        <v>45.926492718725854</v>
      </c>
      <c r="Y16" s="39">
        <f t="shared" si="3"/>
        <v>46.917646465975402</v>
      </c>
      <c r="Z16" s="39">
        <f t="shared" si="3"/>
        <v>46.33699488811952</v>
      </c>
      <c r="AA16" s="39">
        <f t="shared" si="3"/>
        <v>54.461948370723036</v>
      </c>
    </row>
    <row r="17" spans="1:27" ht="15">
      <c r="B17" s="31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ht="15">
      <c r="A18" s="30" t="s">
        <v>46</v>
      </c>
      <c r="B18" s="31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  <row r="19" spans="1:27" ht="15">
      <c r="A19" s="28" t="s">
        <v>47</v>
      </c>
      <c r="B19" s="31" t="s">
        <v>42</v>
      </c>
      <c r="G19" s="32">
        <f>SUM(H19:AA19)</f>
        <v>-358.02578356365598</v>
      </c>
      <c r="H19" s="34">
        <v>-71.605156712731201</v>
      </c>
      <c r="I19" s="34">
        <v>-64.444641041458084</v>
      </c>
      <c r="J19" s="34">
        <v>-114.56825074036992</v>
      </c>
      <c r="K19" s="34">
        <v>-107.40773506909679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</row>
    <row r="20" spans="1:27" ht="15">
      <c r="A20" s="28" t="s">
        <v>48</v>
      </c>
      <c r="B20" s="31" t="s">
        <v>42</v>
      </c>
      <c r="G20" s="32">
        <f>SUM(H20:AA20)</f>
        <v>-4.3762127588617785</v>
      </c>
      <c r="H20" s="34">
        <v>0</v>
      </c>
      <c r="I20" s="34">
        <v>-0.67356152858173457</v>
      </c>
      <c r="J20" s="34">
        <v>-1.3003314113872377</v>
      </c>
      <c r="K20" s="34">
        <v>-2.4023198188928063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</row>
    <row r="21" spans="1:27" ht="15">
      <c r="A21" s="28" t="s">
        <v>49</v>
      </c>
      <c r="B21" s="31" t="s">
        <v>42</v>
      </c>
      <c r="G21" s="32">
        <f>SUM(H21:AA21)</f>
        <v>-4.1590556556881619</v>
      </c>
      <c r="H21" s="34">
        <v>-3.1314443375438987</v>
      </c>
      <c r="I21" s="34">
        <v>-0.47714039142814701</v>
      </c>
      <c r="J21" s="34">
        <v>-0.37029423482940621</v>
      </c>
      <c r="K21" s="34">
        <v>-0.18017669188671043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</row>
    <row r="22" spans="1:27" ht="15">
      <c r="A22" s="28" t="s">
        <v>44</v>
      </c>
      <c r="B22" s="31" t="s">
        <v>42</v>
      </c>
      <c r="G22" s="32">
        <f>SUM(H22:AA22)</f>
        <v>-366.56105197820591</v>
      </c>
      <c r="H22" s="40">
        <f t="shared" ref="H22:AA22" si="4">SUM(H19:H21)</f>
        <v>-74.736601050275098</v>
      </c>
      <c r="I22" s="37">
        <f t="shared" si="4"/>
        <v>-65.595342961467964</v>
      </c>
      <c r="J22" s="37">
        <f t="shared" si="4"/>
        <v>-116.23887638658655</v>
      </c>
      <c r="K22" s="37">
        <f t="shared" si="4"/>
        <v>-109.99023157987631</v>
      </c>
      <c r="L22" s="37">
        <f t="shared" si="4"/>
        <v>0</v>
      </c>
      <c r="M22" s="37">
        <f t="shared" si="4"/>
        <v>0</v>
      </c>
      <c r="N22" s="37">
        <f t="shared" si="4"/>
        <v>0</v>
      </c>
      <c r="O22" s="37">
        <f t="shared" si="4"/>
        <v>0</v>
      </c>
      <c r="P22" s="37">
        <f t="shared" si="4"/>
        <v>0</v>
      </c>
      <c r="Q22" s="37">
        <f t="shared" si="4"/>
        <v>0</v>
      </c>
      <c r="R22" s="37">
        <f t="shared" si="4"/>
        <v>0</v>
      </c>
      <c r="S22" s="37">
        <f t="shared" si="4"/>
        <v>0</v>
      </c>
      <c r="T22" s="37">
        <f t="shared" si="4"/>
        <v>0</v>
      </c>
      <c r="U22" s="37">
        <f t="shared" si="4"/>
        <v>0</v>
      </c>
      <c r="V22" s="37">
        <f t="shared" si="4"/>
        <v>0</v>
      </c>
      <c r="W22" s="37">
        <f t="shared" si="4"/>
        <v>0</v>
      </c>
      <c r="X22" s="37">
        <f t="shared" si="4"/>
        <v>0</v>
      </c>
      <c r="Y22" s="37">
        <f t="shared" si="4"/>
        <v>0</v>
      </c>
      <c r="Z22" s="37">
        <f t="shared" si="4"/>
        <v>0</v>
      </c>
      <c r="AA22" s="37">
        <f t="shared" si="4"/>
        <v>0</v>
      </c>
    </row>
    <row r="23" spans="1:27" ht="15">
      <c r="B23" s="31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</row>
    <row r="24" spans="1:27" ht="15">
      <c r="A24" s="38" t="s">
        <v>50</v>
      </c>
      <c r="B24" s="31" t="s">
        <v>42</v>
      </c>
      <c r="G24" s="32">
        <f>SUM(H24:AA24)</f>
        <v>299.90409115030252</v>
      </c>
      <c r="H24" s="39">
        <f t="shared" ref="H24:AA24" si="5">H16+H22</f>
        <v>-74.736601050275098</v>
      </c>
      <c r="I24" s="39">
        <f t="shared" si="5"/>
        <v>-65.595342961467964</v>
      </c>
      <c r="J24" s="39">
        <f t="shared" si="5"/>
        <v>-116.23887638658655</v>
      </c>
      <c r="K24" s="39">
        <f t="shared" si="5"/>
        <v>-109.99023157987631</v>
      </c>
      <c r="L24" s="39">
        <f t="shared" si="5"/>
        <v>25.969641803692394</v>
      </c>
      <c r="M24" s="39">
        <f t="shared" si="5"/>
        <v>37.860887972067161</v>
      </c>
      <c r="N24" s="39">
        <f t="shared" si="5"/>
        <v>33.352360025002156</v>
      </c>
      <c r="O24" s="39">
        <f t="shared" si="5"/>
        <v>37.645049900084139</v>
      </c>
      <c r="P24" s="39">
        <f t="shared" si="5"/>
        <v>39.3631146672219</v>
      </c>
      <c r="Q24" s="39">
        <f t="shared" si="5"/>
        <v>39.533346562834289</v>
      </c>
      <c r="R24" s="39">
        <f t="shared" si="5"/>
        <v>40.214150946491856</v>
      </c>
      <c r="S24" s="39">
        <f t="shared" si="5"/>
        <v>41.960305980697342</v>
      </c>
      <c r="T24" s="39">
        <f t="shared" si="5"/>
        <v>42.360940221625874</v>
      </c>
      <c r="U24" s="39">
        <f t="shared" si="5"/>
        <v>43.819382346640324</v>
      </c>
      <c r="V24" s="39">
        <f t="shared" si="5"/>
        <v>45.01097141934337</v>
      </c>
      <c r="W24" s="39">
        <f t="shared" si="5"/>
        <v>45.73190883926376</v>
      </c>
      <c r="X24" s="39">
        <f t="shared" si="5"/>
        <v>45.926492718725854</v>
      </c>
      <c r="Y24" s="39">
        <f t="shared" si="5"/>
        <v>46.917646465975402</v>
      </c>
      <c r="Z24" s="39">
        <f t="shared" si="5"/>
        <v>46.33699488811952</v>
      </c>
      <c r="AA24" s="39">
        <f t="shared" si="5"/>
        <v>54.461948370723036</v>
      </c>
    </row>
    <row r="25" spans="1:27" ht="15">
      <c r="B25" s="31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</row>
    <row r="26" spans="1:27" ht="15">
      <c r="A26" s="30" t="s">
        <v>51</v>
      </c>
      <c r="B26" s="31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</row>
    <row r="27" spans="1:27" ht="15">
      <c r="A27" s="28" t="s">
        <v>52</v>
      </c>
      <c r="B27" s="31" t="s">
        <v>42</v>
      </c>
      <c r="G27" s="32">
        <f>SUM(H27:AA27)</f>
        <v>112.87965455244351</v>
      </c>
      <c r="H27" s="33">
        <v>24.612991351363259</v>
      </c>
      <c r="I27" s="34">
        <v>20.012601162440099</v>
      </c>
      <c r="J27" s="34">
        <v>35.130868880356552</v>
      </c>
      <c r="K27" s="34">
        <v>33.123193158283598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</row>
    <row r="28" spans="1:27" ht="15">
      <c r="A28" s="28" t="s">
        <v>53</v>
      </c>
      <c r="B28" s="31" t="s">
        <v>42</v>
      </c>
      <c r="G28" s="32">
        <f>SUM(H28:AA28)</f>
        <v>253.68139742576238</v>
      </c>
      <c r="H28" s="33">
        <v>50.123609698911835</v>
      </c>
      <c r="I28" s="34">
        <v>45.582741799027865</v>
      </c>
      <c r="J28" s="34">
        <v>81.108007506229995</v>
      </c>
      <c r="K28" s="34">
        <v>76.86703842159271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</row>
    <row r="29" spans="1:27" ht="15">
      <c r="A29" s="28" t="s">
        <v>44</v>
      </c>
      <c r="B29" s="31" t="s">
        <v>42</v>
      </c>
      <c r="G29" s="32">
        <f>SUM(H29:AA29)</f>
        <v>366.56105197820591</v>
      </c>
      <c r="H29" s="40">
        <f>SUM(H27:H28)</f>
        <v>74.736601050275098</v>
      </c>
      <c r="I29" s="37">
        <f t="shared" ref="I29:AA29" si="6">SUM(I27:I28)</f>
        <v>65.595342961467964</v>
      </c>
      <c r="J29" s="37">
        <f t="shared" si="6"/>
        <v>116.23887638658655</v>
      </c>
      <c r="K29" s="37">
        <f t="shared" si="6"/>
        <v>109.99023157987631</v>
      </c>
      <c r="L29" s="37">
        <f t="shared" si="6"/>
        <v>0</v>
      </c>
      <c r="M29" s="37">
        <f t="shared" si="6"/>
        <v>0</v>
      </c>
      <c r="N29" s="37">
        <f t="shared" si="6"/>
        <v>0</v>
      </c>
      <c r="O29" s="37">
        <f t="shared" si="6"/>
        <v>0</v>
      </c>
      <c r="P29" s="37">
        <f t="shared" si="6"/>
        <v>0</v>
      </c>
      <c r="Q29" s="37">
        <f t="shared" si="6"/>
        <v>0</v>
      </c>
      <c r="R29" s="37">
        <f t="shared" si="6"/>
        <v>0</v>
      </c>
      <c r="S29" s="37">
        <f t="shared" si="6"/>
        <v>0</v>
      </c>
      <c r="T29" s="37">
        <f t="shared" si="6"/>
        <v>0</v>
      </c>
      <c r="U29" s="37">
        <f t="shared" si="6"/>
        <v>0</v>
      </c>
      <c r="V29" s="37">
        <f t="shared" si="6"/>
        <v>0</v>
      </c>
      <c r="W29" s="37">
        <f t="shared" si="6"/>
        <v>0</v>
      </c>
      <c r="X29" s="37">
        <f t="shared" si="6"/>
        <v>0</v>
      </c>
      <c r="Y29" s="37">
        <f t="shared" si="6"/>
        <v>0</v>
      </c>
      <c r="Z29" s="37">
        <f t="shared" si="6"/>
        <v>0</v>
      </c>
      <c r="AA29" s="37">
        <f t="shared" si="6"/>
        <v>0</v>
      </c>
    </row>
    <row r="30" spans="1:27" ht="15">
      <c r="A30" s="41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</row>
    <row r="31" spans="1:27" ht="15">
      <c r="A31" s="38" t="s">
        <v>54</v>
      </c>
      <c r="B31" s="31"/>
      <c r="G31" s="32">
        <f>SUM(H31:AA31)</f>
        <v>666.46514312850843</v>
      </c>
      <c r="H31" s="39">
        <f>H24+H29</f>
        <v>0</v>
      </c>
      <c r="I31" s="39">
        <f t="shared" ref="I31:AA31" si="7">I24+I29</f>
        <v>0</v>
      </c>
      <c r="J31" s="39">
        <f t="shared" si="7"/>
        <v>0</v>
      </c>
      <c r="K31" s="39">
        <f t="shared" si="7"/>
        <v>0</v>
      </c>
      <c r="L31" s="39">
        <f t="shared" si="7"/>
        <v>25.969641803692394</v>
      </c>
      <c r="M31" s="39">
        <f t="shared" si="7"/>
        <v>37.860887972067161</v>
      </c>
      <c r="N31" s="39">
        <f t="shared" si="7"/>
        <v>33.352360025002156</v>
      </c>
      <c r="O31" s="39">
        <f t="shared" si="7"/>
        <v>37.645049900084139</v>
      </c>
      <c r="P31" s="39">
        <f t="shared" si="7"/>
        <v>39.3631146672219</v>
      </c>
      <c r="Q31" s="39">
        <f t="shared" si="7"/>
        <v>39.533346562834289</v>
      </c>
      <c r="R31" s="39">
        <f t="shared" si="7"/>
        <v>40.214150946491856</v>
      </c>
      <c r="S31" s="39">
        <f t="shared" si="7"/>
        <v>41.960305980697342</v>
      </c>
      <c r="T31" s="39">
        <f t="shared" si="7"/>
        <v>42.360940221625874</v>
      </c>
      <c r="U31" s="39">
        <f t="shared" si="7"/>
        <v>43.819382346640324</v>
      </c>
      <c r="V31" s="39">
        <f t="shared" si="7"/>
        <v>45.01097141934337</v>
      </c>
      <c r="W31" s="39">
        <f t="shared" si="7"/>
        <v>45.73190883926376</v>
      </c>
      <c r="X31" s="39">
        <f t="shared" si="7"/>
        <v>45.926492718725854</v>
      </c>
      <c r="Y31" s="39">
        <f t="shared" si="7"/>
        <v>46.917646465975402</v>
      </c>
      <c r="Z31" s="39">
        <f t="shared" si="7"/>
        <v>46.33699488811952</v>
      </c>
      <c r="AA31" s="39">
        <f t="shared" si="7"/>
        <v>54.461948370723036</v>
      </c>
    </row>
    <row r="32" spans="1:27" ht="15"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</row>
    <row r="33" spans="1:27" ht="15">
      <c r="A33" s="28" t="s">
        <v>55</v>
      </c>
      <c r="B33" s="31" t="s">
        <v>42</v>
      </c>
      <c r="G33" s="32">
        <f>SUM(H33:AA33)</f>
        <v>0.30045543770647876</v>
      </c>
      <c r="H33" s="36">
        <f>$C$33*H57</f>
        <v>0</v>
      </c>
      <c r="I33" s="34">
        <f t="shared" ref="I33" si="8">$C$33*I57</f>
        <v>0</v>
      </c>
      <c r="J33" s="34">
        <v>0</v>
      </c>
      <c r="K33" s="34">
        <v>0</v>
      </c>
      <c r="L33" s="34">
        <v>0</v>
      </c>
      <c r="M33" s="34">
        <v>2.3105907529751401E-2</v>
      </c>
      <c r="N33" s="34">
        <v>4.6806754539721718E-2</v>
      </c>
      <c r="O33" s="34">
        <v>7.9474892015306033E-3</v>
      </c>
      <c r="P33" s="34">
        <v>4.1756119743899195E-3</v>
      </c>
      <c r="Q33" s="34">
        <v>6.6165224041671074E-3</v>
      </c>
      <c r="R33" s="34">
        <v>7.4498632098492475E-3</v>
      </c>
      <c r="S33" s="34">
        <v>8.4757394647670195E-3</v>
      </c>
      <c r="T33" s="34">
        <v>1.0755640130508849E-2</v>
      </c>
      <c r="U33" s="34">
        <v>1.1858533758311286E-2</v>
      </c>
      <c r="V33" s="34">
        <v>1.3791981727460718E-2</v>
      </c>
      <c r="W33" s="34">
        <v>1.5890687624917226E-2</v>
      </c>
      <c r="X33" s="34">
        <v>1.750152848486709E-2</v>
      </c>
      <c r="Y33" s="34">
        <v>2.695583266387527E-2</v>
      </c>
      <c r="Z33" s="34">
        <v>3.0474632629628001E-2</v>
      </c>
      <c r="AA33" s="34">
        <v>6.8648712362733344E-2</v>
      </c>
    </row>
    <row r="34" spans="1:27" ht="15">
      <c r="A34" s="28" t="s">
        <v>56</v>
      </c>
      <c r="B34" s="31" t="s">
        <v>42</v>
      </c>
      <c r="G34" s="32">
        <f>SUM(H34:AA34)</f>
        <v>-75.772652606064753</v>
      </c>
      <c r="H34" s="33">
        <v>0</v>
      </c>
      <c r="I34" s="34">
        <v>0</v>
      </c>
      <c r="J34" s="34">
        <v>0</v>
      </c>
      <c r="K34" s="34">
        <v>0</v>
      </c>
      <c r="L34" s="34">
        <v>-3.6632500000000001</v>
      </c>
      <c r="M34" s="34">
        <v>-4.4342500000000005</v>
      </c>
      <c r="N34" s="34">
        <v>-3.6632500000000001</v>
      </c>
      <c r="O34" s="34">
        <v>-4.4342500000000005</v>
      </c>
      <c r="P34" s="34">
        <v>-4.4366000000000003</v>
      </c>
      <c r="Q34" s="34">
        <v>-4.4265999999999996</v>
      </c>
      <c r="R34" s="34">
        <v>-4.5368102992909076</v>
      </c>
      <c r="S34" s="34">
        <v>-4.7903979571133268</v>
      </c>
      <c r="T34" s="34">
        <v>-4.9009736557258492</v>
      </c>
      <c r="U34" s="34">
        <v>-5.1215711993027169</v>
      </c>
      <c r="V34" s="34">
        <v>-5.1457410339937084</v>
      </c>
      <c r="W34" s="34">
        <v>-5.2189584606382446</v>
      </c>
      <c r="X34" s="34">
        <v>-5.25</v>
      </c>
      <c r="Y34" s="34">
        <v>-5.25</v>
      </c>
      <c r="Z34" s="34">
        <v>-5.25</v>
      </c>
      <c r="AA34" s="34">
        <v>-5.25</v>
      </c>
    </row>
    <row r="35" spans="1:27" ht="15">
      <c r="A35" s="28" t="s">
        <v>57</v>
      </c>
      <c r="B35" s="31" t="s">
        <v>42</v>
      </c>
      <c r="G35" s="32">
        <f>SUM(H35:AA35)</f>
        <v>-119.96372576313149</v>
      </c>
      <c r="H35" s="33">
        <f t="shared" ref="H35:AA35" si="9">-H12*18%</f>
        <v>0</v>
      </c>
      <c r="I35" s="34">
        <f t="shared" si="9"/>
        <v>0</v>
      </c>
      <c r="J35" s="34">
        <f t="shared" si="9"/>
        <v>0</v>
      </c>
      <c r="K35" s="34">
        <f t="shared" si="9"/>
        <v>0</v>
      </c>
      <c r="L35" s="34">
        <f t="shared" si="9"/>
        <v>-5.7766239443963361</v>
      </c>
      <c r="M35" s="34">
        <f t="shared" si="9"/>
        <v>-7.0634960546446051</v>
      </c>
      <c r="N35" s="34">
        <f t="shared" si="9"/>
        <v>-5.6957810613239834</v>
      </c>
      <c r="O35" s="34">
        <f t="shared" si="9"/>
        <v>-7.0733612287006604</v>
      </c>
      <c r="P35" s="34">
        <f t="shared" si="9"/>
        <v>-7.1193922008623796</v>
      </c>
      <c r="Q35" s="34">
        <f t="shared" si="9"/>
        <v>-7.1204025228378596</v>
      </c>
      <c r="R35" s="34">
        <f t="shared" si="9"/>
        <v>-7.2266154450137385</v>
      </c>
      <c r="S35" s="34">
        <f t="shared" si="9"/>
        <v>-7.6282479530421368</v>
      </c>
      <c r="T35" s="34">
        <f t="shared" si="9"/>
        <v>-7.6004168062266677</v>
      </c>
      <c r="U35" s="34">
        <f t="shared" si="9"/>
        <v>-7.9291318717144241</v>
      </c>
      <c r="V35" s="34">
        <f t="shared" si="9"/>
        <v>-8.1901361764395162</v>
      </c>
      <c r="W35" s="34">
        <f t="shared" si="9"/>
        <v>-8.2130603069504584</v>
      </c>
      <c r="X35" s="34">
        <f t="shared" si="9"/>
        <v>-8.3485332729207133</v>
      </c>
      <c r="Y35" s="34">
        <f t="shared" si="9"/>
        <v>-8.4893972345772415</v>
      </c>
      <c r="Z35" s="34">
        <f t="shared" si="9"/>
        <v>-8.1944243434818951</v>
      </c>
      <c r="AA35" s="34">
        <f t="shared" si="9"/>
        <v>-8.2947053399988864</v>
      </c>
    </row>
    <row r="36" spans="1:27" ht="15"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</row>
    <row r="37" spans="1:27" ht="15">
      <c r="A37" s="38" t="s">
        <v>58</v>
      </c>
      <c r="B37" s="31" t="s">
        <v>42</v>
      </c>
      <c r="G37" s="32">
        <f>SUM(H37:AA37)</f>
        <v>471.02922019701862</v>
      </c>
      <c r="H37" s="39">
        <f>H31+H33+H34+H35</f>
        <v>0</v>
      </c>
      <c r="I37" s="39">
        <f t="shared" ref="I37:AA37" si="10">I31+I33+I34+I35</f>
        <v>0</v>
      </c>
      <c r="J37" s="39">
        <f t="shared" si="10"/>
        <v>0</v>
      </c>
      <c r="K37" s="39">
        <f t="shared" si="10"/>
        <v>0</v>
      </c>
      <c r="L37" s="39">
        <f t="shared" si="10"/>
        <v>16.529767859296058</v>
      </c>
      <c r="M37" s="39">
        <f t="shared" si="10"/>
        <v>26.38624782495231</v>
      </c>
      <c r="N37" s="39">
        <f t="shared" si="10"/>
        <v>24.040135718217893</v>
      </c>
      <c r="O37" s="39">
        <f t="shared" si="10"/>
        <v>26.145386160585012</v>
      </c>
      <c r="P37" s="39">
        <f t="shared" si="10"/>
        <v>27.811298078333913</v>
      </c>
      <c r="Q37" s="39">
        <f t="shared" si="10"/>
        <v>27.992960562400594</v>
      </c>
      <c r="R37" s="39">
        <f t="shared" si="10"/>
        <v>28.458175065397061</v>
      </c>
      <c r="S37" s="39">
        <f t="shared" si="10"/>
        <v>29.55013581000664</v>
      </c>
      <c r="T37" s="39">
        <f t="shared" si="10"/>
        <v>29.870305399803868</v>
      </c>
      <c r="U37" s="39">
        <f t="shared" si="10"/>
        <v>30.780537809381499</v>
      </c>
      <c r="V37" s="39">
        <f t="shared" si="10"/>
        <v>31.688886190637604</v>
      </c>
      <c r="W37" s="39">
        <f t="shared" si="10"/>
        <v>32.315780759299976</v>
      </c>
      <c r="X37" s="39">
        <f t="shared" si="10"/>
        <v>32.345460974290006</v>
      </c>
      <c r="Y37" s="39">
        <f t="shared" si="10"/>
        <v>33.205205064062035</v>
      </c>
      <c r="Z37" s="39">
        <f t="shared" si="10"/>
        <v>32.923045177267255</v>
      </c>
      <c r="AA37" s="39">
        <f t="shared" si="10"/>
        <v>40.985891743086881</v>
      </c>
    </row>
    <row r="38" spans="1:27" ht="15"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</row>
    <row r="39" spans="1:27" ht="15">
      <c r="A39" s="42" t="s">
        <v>59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</row>
    <row r="40" spans="1:27" ht="15">
      <c r="A40" s="28" t="s">
        <v>60</v>
      </c>
      <c r="B40" s="31" t="s">
        <v>42</v>
      </c>
      <c r="G40" s="32">
        <f>SUM(H40:AA40)</f>
        <v>-26.372393095788119</v>
      </c>
      <c r="H40" s="33">
        <v>0</v>
      </c>
      <c r="I40" s="34">
        <v>0</v>
      </c>
      <c r="J40" s="34">
        <v>0</v>
      </c>
      <c r="K40" s="34">
        <v>0</v>
      </c>
      <c r="L40" s="34">
        <v>-3.3712638962689976</v>
      </c>
      <c r="M40" s="34">
        <v>-3.1858146492831185</v>
      </c>
      <c r="N40" s="34">
        <v>-2.9926420994891831</v>
      </c>
      <c r="O40" s="34">
        <v>-2.7613464554431184</v>
      </c>
      <c r="P40" s="34">
        <v>-2.4992581564437129</v>
      </c>
      <c r="Q40" s="34">
        <v>-2.2640758696575651</v>
      </c>
      <c r="R40" s="34">
        <v>-2.0481445541683247</v>
      </c>
      <c r="S40" s="34">
        <v>-1.8040546099775367</v>
      </c>
      <c r="T40" s="34">
        <v>-1.5225842572197745</v>
      </c>
      <c r="U40" s="34">
        <v>-1.2914064386392712</v>
      </c>
      <c r="V40" s="34">
        <v>-1.0514796463703284</v>
      </c>
      <c r="W40" s="34">
        <v>-0.79390678312847296</v>
      </c>
      <c r="X40" s="34">
        <v>-0.52117437935475486</v>
      </c>
      <c r="Y40" s="34">
        <v>-0.26524130034395921</v>
      </c>
      <c r="Z40" s="34">
        <v>0</v>
      </c>
      <c r="AA40" s="34">
        <v>0</v>
      </c>
    </row>
    <row r="41" spans="1:27" ht="15">
      <c r="A41" s="28" t="s">
        <v>61</v>
      </c>
      <c r="B41" s="31" t="s">
        <v>42</v>
      </c>
      <c r="G41" s="32">
        <f>SUM(H41:AA41)</f>
        <v>-220.26296848100199</v>
      </c>
      <c r="H41" s="33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-17.02370796795492</v>
      </c>
      <c r="O41" s="34">
        <v>-17.25500361200098</v>
      </c>
      <c r="P41" s="34">
        <v>-17.501274420746483</v>
      </c>
      <c r="Q41" s="34">
        <v>-17.736456707532636</v>
      </c>
      <c r="R41" s="34">
        <v>-17.965387739817633</v>
      </c>
      <c r="S41" s="34">
        <v>-18.209477684008384</v>
      </c>
      <c r="T41" s="34">
        <v>-18.470636839903335</v>
      </c>
      <c r="U41" s="34">
        <v>-18.710536939856766</v>
      </c>
      <c r="V41" s="34">
        <v>-18.957750900946753</v>
      </c>
      <c r="W41" s="34">
        <v>-19.215323764188572</v>
      </c>
      <c r="X41" s="34">
        <v>-19.479272401829007</v>
      </c>
      <c r="Y41" s="34">
        <v>-19.738139502216519</v>
      </c>
      <c r="Z41" s="34">
        <v>0</v>
      </c>
      <c r="AA41" s="34">
        <v>0</v>
      </c>
    </row>
    <row r="42" spans="1:27" ht="15">
      <c r="A42" s="28" t="s">
        <v>44</v>
      </c>
      <c r="B42" s="31" t="s">
        <v>42</v>
      </c>
      <c r="G42" s="32">
        <f>SUM(H42:AA42)</f>
        <v>-246.63536157679013</v>
      </c>
      <c r="H42" s="40">
        <f>SUM(H40:H41)</f>
        <v>0</v>
      </c>
      <c r="I42" s="37">
        <f t="shared" ref="I42:AA42" si="11">SUM(I40:I41)</f>
        <v>0</v>
      </c>
      <c r="J42" s="37">
        <f t="shared" si="11"/>
        <v>0</v>
      </c>
      <c r="K42" s="37">
        <f t="shared" si="11"/>
        <v>0</v>
      </c>
      <c r="L42" s="37">
        <f t="shared" si="11"/>
        <v>-3.3712638962689976</v>
      </c>
      <c r="M42" s="37">
        <f t="shared" si="11"/>
        <v>-3.1858146492831185</v>
      </c>
      <c r="N42" s="37">
        <f t="shared" si="11"/>
        <v>-20.016350067444101</v>
      </c>
      <c r="O42" s="37">
        <f t="shared" si="11"/>
        <v>-20.016350067444098</v>
      </c>
      <c r="P42" s="37">
        <f t="shared" si="11"/>
        <v>-20.000532577190196</v>
      </c>
      <c r="Q42" s="37">
        <f t="shared" si="11"/>
        <v>-20.000532577190199</v>
      </c>
      <c r="R42" s="37">
        <f t="shared" si="11"/>
        <v>-20.013532293985957</v>
      </c>
      <c r="S42" s="37">
        <f t="shared" si="11"/>
        <v>-20.013532293985921</v>
      </c>
      <c r="T42" s="37">
        <f t="shared" si="11"/>
        <v>-19.993221097123111</v>
      </c>
      <c r="U42" s="37">
        <f t="shared" si="11"/>
        <v>-20.001943378496037</v>
      </c>
      <c r="V42" s="37">
        <f t="shared" si="11"/>
        <v>-20.009230547317081</v>
      </c>
      <c r="W42" s="37">
        <f t="shared" si="11"/>
        <v>-20.009230547317046</v>
      </c>
      <c r="X42" s="37">
        <f t="shared" si="11"/>
        <v>-20.000446781183761</v>
      </c>
      <c r="Y42" s="37">
        <f t="shared" si="11"/>
        <v>-20.003380802560478</v>
      </c>
      <c r="Z42" s="37">
        <f t="shared" si="11"/>
        <v>0</v>
      </c>
      <c r="AA42" s="37">
        <f t="shared" si="11"/>
        <v>0</v>
      </c>
    </row>
    <row r="43" spans="1:27" ht="15"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</row>
    <row r="44" spans="1:27" ht="15">
      <c r="A44" s="38" t="s">
        <v>62</v>
      </c>
      <c r="B44" s="31" t="s">
        <v>42</v>
      </c>
      <c r="G44" s="32">
        <f>SUM(H44:AA44)</f>
        <v>224.39385862022849</v>
      </c>
      <c r="H44" s="39">
        <f t="shared" ref="H44:AA44" si="12">H37+H42</f>
        <v>0</v>
      </c>
      <c r="I44" s="39">
        <f t="shared" si="12"/>
        <v>0</v>
      </c>
      <c r="J44" s="39">
        <f t="shared" si="12"/>
        <v>0</v>
      </c>
      <c r="K44" s="39">
        <f t="shared" si="12"/>
        <v>0</v>
      </c>
      <c r="L44" s="39">
        <f t="shared" si="12"/>
        <v>13.15850396302706</v>
      </c>
      <c r="M44" s="39">
        <f t="shared" si="12"/>
        <v>23.20043317566919</v>
      </c>
      <c r="N44" s="39">
        <f t="shared" si="12"/>
        <v>4.0237856507737924</v>
      </c>
      <c r="O44" s="39">
        <f t="shared" si="12"/>
        <v>6.1290360931409147</v>
      </c>
      <c r="P44" s="39">
        <f t="shared" si="12"/>
        <v>7.8107655011437167</v>
      </c>
      <c r="Q44" s="39">
        <f t="shared" si="12"/>
        <v>7.9924279852103943</v>
      </c>
      <c r="R44" s="39">
        <f t="shared" si="12"/>
        <v>8.4446427714111039</v>
      </c>
      <c r="S44" s="39">
        <f t="shared" si="12"/>
        <v>9.536603516020719</v>
      </c>
      <c r="T44" s="39">
        <f t="shared" si="12"/>
        <v>9.8770843026807569</v>
      </c>
      <c r="U44" s="39">
        <f t="shared" si="12"/>
        <v>10.778594430885462</v>
      </c>
      <c r="V44" s="39">
        <f t="shared" si="12"/>
        <v>11.679655643320523</v>
      </c>
      <c r="W44" s="39">
        <f t="shared" si="12"/>
        <v>12.30655021198293</v>
      </c>
      <c r="X44" s="39">
        <f t="shared" si="12"/>
        <v>12.345014193106245</v>
      </c>
      <c r="Y44" s="39">
        <f t="shared" si="12"/>
        <v>13.201824261501557</v>
      </c>
      <c r="Z44" s="39">
        <f t="shared" si="12"/>
        <v>32.923045177267255</v>
      </c>
      <c r="AA44" s="39">
        <f t="shared" si="12"/>
        <v>40.985891743086881</v>
      </c>
    </row>
    <row r="45" spans="1:27" ht="15"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</row>
    <row r="46" spans="1:27" ht="15">
      <c r="A46" s="42" t="s">
        <v>63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43"/>
      <c r="X46" s="36"/>
      <c r="Y46" s="36"/>
      <c r="Z46" s="36"/>
      <c r="AA46" s="36"/>
    </row>
    <row r="47" spans="1:27" ht="15">
      <c r="A47" s="28" t="s">
        <v>60</v>
      </c>
      <c r="B47" s="31" t="s">
        <v>42</v>
      </c>
      <c r="G47" s="32">
        <f>SUM(H47:AA47)</f>
        <v>-7.6742339099153822</v>
      </c>
      <c r="H47" s="33">
        <v>0</v>
      </c>
      <c r="I47" s="34">
        <v>0</v>
      </c>
      <c r="J47" s="34">
        <v>0</v>
      </c>
      <c r="K47" s="34">
        <v>0</v>
      </c>
      <c r="L47" s="34">
        <v>-0.99750000000000005</v>
      </c>
      <c r="M47" s="34">
        <v>-0.99750000000000005</v>
      </c>
      <c r="N47" s="34">
        <v>-0.99750000000000005</v>
      </c>
      <c r="O47" s="34">
        <v>-0.90795244446395085</v>
      </c>
      <c r="P47" s="34">
        <v>-0.81627813448392039</v>
      </c>
      <c r="Q47" s="34">
        <v>-0.72242655964186431</v>
      </c>
      <c r="R47" s="34">
        <v>-0.62634600989730949</v>
      </c>
      <c r="S47" s="34">
        <v>-0.52798354709632156</v>
      </c>
      <c r="T47" s="34">
        <v>-0.42728497580381014</v>
      </c>
      <c r="U47" s="34">
        <v>-0.32419481344310158</v>
      </c>
      <c r="V47" s="34">
        <v>-0.21865625972632632</v>
      </c>
      <c r="W47" s="34">
        <v>-0.11061116535877771</v>
      </c>
      <c r="X47" s="34">
        <v>0</v>
      </c>
      <c r="Y47" s="34">
        <v>0</v>
      </c>
      <c r="Z47" s="34">
        <v>0</v>
      </c>
      <c r="AA47" s="34">
        <v>0</v>
      </c>
    </row>
    <row r="48" spans="1:27" ht="15">
      <c r="A48" s="28" t="s">
        <v>61</v>
      </c>
      <c r="B48" s="31" t="s">
        <v>42</v>
      </c>
      <c r="G48" s="32">
        <f>SUM(H48:AA48)</f>
        <v>-42.000000000000021</v>
      </c>
      <c r="H48" s="33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-3.7704233909915472</v>
      </c>
      <c r="O48" s="34">
        <v>-3.8599709465275955</v>
      </c>
      <c r="P48" s="34">
        <v>-3.9516452565076259</v>
      </c>
      <c r="Q48" s="34">
        <v>-4.0454968313496744</v>
      </c>
      <c r="R48" s="34">
        <v>-4.1415773810942316</v>
      </c>
      <c r="S48" s="34">
        <v>-4.2399398438952174</v>
      </c>
      <c r="T48" s="34">
        <v>-4.340638415187728</v>
      </c>
      <c r="U48" s="34">
        <v>-4.4437285775484332</v>
      </c>
      <c r="V48" s="34">
        <v>-4.5492671312652053</v>
      </c>
      <c r="W48" s="34">
        <v>-4.6573122256327624</v>
      </c>
      <c r="X48" s="34">
        <v>0</v>
      </c>
      <c r="Y48" s="34">
        <v>0</v>
      </c>
      <c r="Z48" s="34">
        <v>0</v>
      </c>
      <c r="AA48" s="34">
        <v>0</v>
      </c>
    </row>
    <row r="49" spans="1:27" ht="15">
      <c r="A49" s="28" t="s">
        <v>44</v>
      </c>
      <c r="B49" s="31" t="s">
        <v>42</v>
      </c>
      <c r="G49" s="32">
        <f>SUM(H49:AA49)</f>
        <v>-49.674233909915408</v>
      </c>
      <c r="H49" s="40">
        <f>SUM(H47:H48)</f>
        <v>0</v>
      </c>
      <c r="I49" s="37">
        <f t="shared" ref="I49:AA49" si="13">SUM(I47:I48)</f>
        <v>0</v>
      </c>
      <c r="J49" s="37">
        <f t="shared" si="13"/>
        <v>0</v>
      </c>
      <c r="K49" s="37">
        <f t="shared" si="13"/>
        <v>0</v>
      </c>
      <c r="L49" s="37">
        <f t="shared" si="13"/>
        <v>-0.99750000000000005</v>
      </c>
      <c r="M49" s="37">
        <f t="shared" si="13"/>
        <v>-0.99750000000000005</v>
      </c>
      <c r="N49" s="37">
        <f t="shared" si="13"/>
        <v>-4.7679233909915473</v>
      </c>
      <c r="O49" s="37">
        <f t="shared" si="13"/>
        <v>-4.7679233909915464</v>
      </c>
      <c r="P49" s="37">
        <f t="shared" si="13"/>
        <v>-4.7679233909915464</v>
      </c>
      <c r="Q49" s="37">
        <f t="shared" si="13"/>
        <v>-4.7679233909915384</v>
      </c>
      <c r="R49" s="37">
        <f t="shared" si="13"/>
        <v>-4.7679233909915411</v>
      </c>
      <c r="S49" s="37">
        <f t="shared" si="13"/>
        <v>-4.7679233909915393</v>
      </c>
      <c r="T49" s="37">
        <f t="shared" si="13"/>
        <v>-4.7679233909915384</v>
      </c>
      <c r="U49" s="37">
        <f t="shared" si="13"/>
        <v>-4.7679233909915348</v>
      </c>
      <c r="V49" s="37">
        <f t="shared" si="13"/>
        <v>-4.7679233909915313</v>
      </c>
      <c r="W49" s="37">
        <f t="shared" si="13"/>
        <v>-4.7679233909915402</v>
      </c>
      <c r="X49" s="37">
        <f t="shared" si="13"/>
        <v>0</v>
      </c>
      <c r="Y49" s="37">
        <f t="shared" si="13"/>
        <v>0</v>
      </c>
      <c r="Z49" s="37">
        <f t="shared" si="13"/>
        <v>0</v>
      </c>
      <c r="AA49" s="37">
        <f t="shared" si="13"/>
        <v>0</v>
      </c>
    </row>
    <row r="50" spans="1:27" ht="15"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</row>
    <row r="51" spans="1:27" ht="15">
      <c r="A51" s="28" t="s">
        <v>64</v>
      </c>
      <c r="B51" s="31" t="s">
        <v>42</v>
      </c>
      <c r="G51" s="32">
        <f>SUM(H51:AA51)</f>
        <v>174.7196247103131</v>
      </c>
      <c r="H51" s="39">
        <f>H44+H49</f>
        <v>0</v>
      </c>
      <c r="I51" s="39">
        <f t="shared" ref="I51:AA51" si="14">I44+I49</f>
        <v>0</v>
      </c>
      <c r="J51" s="39">
        <f t="shared" si="14"/>
        <v>0</v>
      </c>
      <c r="K51" s="39">
        <f t="shared" si="14"/>
        <v>0</v>
      </c>
      <c r="L51" s="39">
        <f t="shared" si="14"/>
        <v>12.16100396302706</v>
      </c>
      <c r="M51" s="39">
        <f t="shared" si="14"/>
        <v>22.202933175669191</v>
      </c>
      <c r="N51" s="39">
        <f t="shared" si="14"/>
        <v>-0.74413774021775492</v>
      </c>
      <c r="O51" s="39">
        <f t="shared" si="14"/>
        <v>1.3611127021493683</v>
      </c>
      <c r="P51" s="39">
        <f t="shared" si="14"/>
        <v>3.0428421101521703</v>
      </c>
      <c r="Q51" s="39">
        <f t="shared" si="14"/>
        <v>3.2245045942188559</v>
      </c>
      <c r="R51" s="39">
        <f t="shared" si="14"/>
        <v>3.6767193804195628</v>
      </c>
      <c r="S51" s="39">
        <f t="shared" si="14"/>
        <v>4.7686801250291797</v>
      </c>
      <c r="T51" s="39">
        <f t="shared" si="14"/>
        <v>5.1091609116892185</v>
      </c>
      <c r="U51" s="39">
        <f t="shared" si="14"/>
        <v>6.0106710398939276</v>
      </c>
      <c r="V51" s="39">
        <f t="shared" si="14"/>
        <v>6.9117322523289912</v>
      </c>
      <c r="W51" s="39">
        <f t="shared" si="14"/>
        <v>7.5386268209913903</v>
      </c>
      <c r="X51" s="39">
        <f t="shared" si="14"/>
        <v>12.345014193106245</v>
      </c>
      <c r="Y51" s="39">
        <f t="shared" si="14"/>
        <v>13.201824261501557</v>
      </c>
      <c r="Z51" s="39">
        <f t="shared" si="14"/>
        <v>32.923045177267255</v>
      </c>
      <c r="AA51" s="39">
        <f t="shared" si="14"/>
        <v>40.985891743086881</v>
      </c>
    </row>
    <row r="52" spans="1:27" ht="15">
      <c r="C52" s="44" t="s">
        <v>65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</row>
    <row r="53" spans="1:27" ht="15">
      <c r="A53" s="28" t="s">
        <v>66</v>
      </c>
      <c r="B53" s="31" t="s">
        <v>42</v>
      </c>
      <c r="C53" s="45">
        <v>0.8</v>
      </c>
      <c r="D53" s="22">
        <f>AA4</f>
        <v>43830</v>
      </c>
      <c r="G53" s="32">
        <f>SUM(H53:AA53)</f>
        <v>-174.7196247103131</v>
      </c>
      <c r="H53" s="36">
        <f t="shared" ref="H53:AA53" si="15">-MAX((H51+H57)*IF($D$53=H4,1,$C$53),0)</f>
        <v>0</v>
      </c>
      <c r="I53" s="36">
        <f t="shared" si="15"/>
        <v>0</v>
      </c>
      <c r="J53" s="36">
        <f t="shared" si="15"/>
        <v>0</v>
      </c>
      <c r="K53" s="36">
        <f t="shared" si="15"/>
        <v>0</v>
      </c>
      <c r="L53" s="36">
        <f t="shared" si="15"/>
        <v>-9.7288031704216493</v>
      </c>
      <c r="M53" s="36">
        <f t="shared" si="15"/>
        <v>-19.708107174619684</v>
      </c>
      <c r="N53" s="36">
        <f t="shared" si="15"/>
        <v>-3.3463112427497301</v>
      </c>
      <c r="O53" s="36">
        <f t="shared" si="15"/>
        <v>-1.7581524102694404</v>
      </c>
      <c r="P53" s="36">
        <f t="shared" si="15"/>
        <v>-2.7859041701756242</v>
      </c>
      <c r="Q53" s="36">
        <f t="shared" si="15"/>
        <v>-3.1367845094102096</v>
      </c>
      <c r="R53" s="36">
        <f t="shared" si="15"/>
        <v>-3.5687324062176922</v>
      </c>
      <c r="S53" s="36">
        <f t="shared" si="15"/>
        <v>-4.5286905812668818</v>
      </c>
      <c r="T53" s="36">
        <f t="shared" si="15"/>
        <v>-4.9930668456047513</v>
      </c>
      <c r="U53" s="36">
        <f t="shared" si="15"/>
        <v>-5.8071502010360927</v>
      </c>
      <c r="V53" s="36">
        <f t="shared" si="15"/>
        <v>-6.6908158420704114</v>
      </c>
      <c r="W53" s="36">
        <f t="shared" si="15"/>
        <v>-7.3690646252071943</v>
      </c>
      <c r="X53" s="36">
        <f t="shared" si="15"/>
        <v>-11.349824279526436</v>
      </c>
      <c r="Y53" s="36">
        <f t="shared" si="15"/>
        <v>-12.831424265106532</v>
      </c>
      <c r="Z53" s="36">
        <f t="shared" si="15"/>
        <v>-28.904720994835113</v>
      </c>
      <c r="AA53" s="36">
        <f t="shared" si="15"/>
        <v>-48.212071991795654</v>
      </c>
    </row>
    <row r="54" spans="1:27" ht="15"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</row>
    <row r="55" spans="1:27" ht="15">
      <c r="A55" s="38" t="s">
        <v>67</v>
      </c>
      <c r="B55" s="31" t="s">
        <v>42</v>
      </c>
      <c r="G55" s="32">
        <f>SUM(H55:AA55)</f>
        <v>0</v>
      </c>
      <c r="H55" s="39">
        <f>H51+H53</f>
        <v>0</v>
      </c>
      <c r="I55" s="39">
        <f t="shared" ref="I55:AA55" si="16">I51+I53</f>
        <v>0</v>
      </c>
      <c r="J55" s="39">
        <f t="shared" si="16"/>
        <v>0</v>
      </c>
      <c r="K55" s="39">
        <f t="shared" si="16"/>
        <v>0</v>
      </c>
      <c r="L55" s="39">
        <f t="shared" si="16"/>
        <v>2.4322007926054106</v>
      </c>
      <c r="M55" s="39">
        <f t="shared" si="16"/>
        <v>2.4948260010495069</v>
      </c>
      <c r="N55" s="39">
        <f t="shared" si="16"/>
        <v>-4.0904489829674855</v>
      </c>
      <c r="O55" s="39">
        <f t="shared" si="16"/>
        <v>-0.39703970812007205</v>
      </c>
      <c r="P55" s="39">
        <f t="shared" si="16"/>
        <v>0.25693793997654613</v>
      </c>
      <c r="Q55" s="39">
        <f t="shared" si="16"/>
        <v>8.7720084808646348E-2</v>
      </c>
      <c r="R55" s="39">
        <f t="shared" si="16"/>
        <v>0.10798697420187064</v>
      </c>
      <c r="S55" s="39">
        <f t="shared" si="16"/>
        <v>0.23998954376229786</v>
      </c>
      <c r="T55" s="39">
        <f t="shared" si="16"/>
        <v>0.11609406608446715</v>
      </c>
      <c r="U55" s="39">
        <f t="shared" si="16"/>
        <v>0.2035208388578349</v>
      </c>
      <c r="V55" s="39">
        <f t="shared" si="16"/>
        <v>0.22091641025857989</v>
      </c>
      <c r="W55" s="39">
        <f t="shared" si="16"/>
        <v>0.16956219578419596</v>
      </c>
      <c r="X55" s="39">
        <f t="shared" si="16"/>
        <v>0.99518991357980902</v>
      </c>
      <c r="Y55" s="39">
        <f t="shared" si="16"/>
        <v>0.37039999639502419</v>
      </c>
      <c r="Z55" s="39">
        <f t="shared" si="16"/>
        <v>4.0183241824321421</v>
      </c>
      <c r="AA55" s="39">
        <f t="shared" si="16"/>
        <v>-7.2261802487087721</v>
      </c>
    </row>
    <row r="56" spans="1:27" ht="15"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</row>
    <row r="57" spans="1:27" ht="15">
      <c r="A57" s="28" t="s">
        <v>68</v>
      </c>
      <c r="B57" s="31" t="s">
        <v>42</v>
      </c>
      <c r="H57" s="36">
        <f>G58</f>
        <v>0</v>
      </c>
      <c r="I57" s="36">
        <f t="shared" ref="I57:AA57" si="17">H58</f>
        <v>0</v>
      </c>
      <c r="J57" s="36">
        <f t="shared" si="17"/>
        <v>0</v>
      </c>
      <c r="K57" s="36">
        <f t="shared" si="17"/>
        <v>0</v>
      </c>
      <c r="L57" s="36">
        <f t="shared" si="17"/>
        <v>0</v>
      </c>
      <c r="M57" s="36">
        <f t="shared" si="17"/>
        <v>2.4322007926054106</v>
      </c>
      <c r="N57" s="36">
        <f>M58</f>
        <v>4.9270267936549175</v>
      </c>
      <c r="O57" s="36">
        <f t="shared" si="17"/>
        <v>0.83657781068743198</v>
      </c>
      <c r="P57" s="36">
        <f t="shared" si="17"/>
        <v>0.43953810256735992</v>
      </c>
      <c r="Q57" s="36">
        <f t="shared" si="17"/>
        <v>0.69647604254390605</v>
      </c>
      <c r="R57" s="36">
        <f t="shared" si="17"/>
        <v>0.7841961273525524</v>
      </c>
      <c r="S57" s="36">
        <f t="shared" si="17"/>
        <v>0.89218310155442304</v>
      </c>
      <c r="T57" s="36">
        <f t="shared" si="17"/>
        <v>1.1321726453167209</v>
      </c>
      <c r="U57" s="36">
        <f t="shared" si="17"/>
        <v>1.2482667114011881</v>
      </c>
      <c r="V57" s="36">
        <f t="shared" si="17"/>
        <v>1.451787550259023</v>
      </c>
      <c r="W57" s="36">
        <f t="shared" si="17"/>
        <v>1.6727039605176028</v>
      </c>
      <c r="X57" s="36">
        <f t="shared" si="17"/>
        <v>1.8422661563017988</v>
      </c>
      <c r="Y57" s="36">
        <f t="shared" si="17"/>
        <v>2.8374560698816076</v>
      </c>
      <c r="Z57" s="36">
        <f t="shared" si="17"/>
        <v>3.2078560662766318</v>
      </c>
      <c r="AA57" s="36">
        <f t="shared" si="17"/>
        <v>7.2261802487087738</v>
      </c>
    </row>
    <row r="58" spans="1:27" ht="15">
      <c r="A58" s="28" t="s">
        <v>69</v>
      </c>
      <c r="B58" s="31" t="s">
        <v>42</v>
      </c>
      <c r="G58" s="46"/>
      <c r="H58" s="39">
        <f>H57+H55</f>
        <v>0</v>
      </c>
      <c r="I58" s="39">
        <f t="shared" ref="I58:AA58" si="18">I57+I55</f>
        <v>0</v>
      </c>
      <c r="J58" s="39">
        <f t="shared" si="18"/>
        <v>0</v>
      </c>
      <c r="K58" s="39">
        <f t="shared" si="18"/>
        <v>0</v>
      </c>
      <c r="L58" s="39">
        <f t="shared" si="18"/>
        <v>2.4322007926054106</v>
      </c>
      <c r="M58" s="39">
        <f t="shared" si="18"/>
        <v>4.9270267936549175</v>
      </c>
      <c r="N58" s="39">
        <f t="shared" si="18"/>
        <v>0.83657781068743198</v>
      </c>
      <c r="O58" s="39">
        <f t="shared" si="18"/>
        <v>0.43953810256735992</v>
      </c>
      <c r="P58" s="39">
        <f t="shared" si="18"/>
        <v>0.69647604254390605</v>
      </c>
      <c r="Q58" s="39">
        <f t="shared" si="18"/>
        <v>0.7841961273525524</v>
      </c>
      <c r="R58" s="39">
        <f t="shared" si="18"/>
        <v>0.89218310155442304</v>
      </c>
      <c r="S58" s="39">
        <f t="shared" si="18"/>
        <v>1.1321726453167209</v>
      </c>
      <c r="T58" s="39">
        <f t="shared" si="18"/>
        <v>1.2482667114011881</v>
      </c>
      <c r="U58" s="39">
        <f t="shared" si="18"/>
        <v>1.451787550259023</v>
      </c>
      <c r="V58" s="39">
        <f t="shared" si="18"/>
        <v>1.6727039605176028</v>
      </c>
      <c r="W58" s="39">
        <f t="shared" si="18"/>
        <v>1.8422661563017988</v>
      </c>
      <c r="X58" s="39">
        <f t="shared" si="18"/>
        <v>2.8374560698816076</v>
      </c>
      <c r="Y58" s="39">
        <f t="shared" si="18"/>
        <v>3.2078560662766318</v>
      </c>
      <c r="Z58" s="39">
        <f t="shared" si="18"/>
        <v>7.2261802487087738</v>
      </c>
      <c r="AA58" s="39">
        <f t="shared" si="18"/>
        <v>0</v>
      </c>
    </row>
    <row r="59" spans="1:27" ht="15"/>
    <row r="60" spans="1:27" ht="18">
      <c r="A60" s="29" t="s">
        <v>70</v>
      </c>
    </row>
    <row r="61" spans="1:27" ht="15">
      <c r="A61" s="28" t="s">
        <v>71</v>
      </c>
      <c r="B61" s="31" t="s">
        <v>42</v>
      </c>
      <c r="G61" s="32">
        <f>SUM(H61:AA61)</f>
        <v>546.80187280308348</v>
      </c>
      <c r="H61" s="47">
        <f>H12+H33+H35</f>
        <v>0</v>
      </c>
      <c r="I61" s="47">
        <f t="shared" ref="I61:AA61" si="19">I12+I33+I35</f>
        <v>0</v>
      </c>
      <c r="J61" s="47">
        <f t="shared" si="19"/>
        <v>0</v>
      </c>
      <c r="K61" s="47">
        <f t="shared" si="19"/>
        <v>0</v>
      </c>
      <c r="L61" s="47">
        <f t="shared" si="19"/>
        <v>26.315731302249979</v>
      </c>
      <c r="M61" s="47">
        <f t="shared" si="19"/>
        <v>32.201254600910737</v>
      </c>
      <c r="N61" s="47">
        <f t="shared" si="19"/>
        <v>25.994253811682313</v>
      </c>
      <c r="O61" s="47">
        <f t="shared" si="19"/>
        <v>32.231037531060096</v>
      </c>
      <c r="P61" s="47">
        <f t="shared" si="19"/>
        <v>32.436962304791898</v>
      </c>
      <c r="Q61" s="47">
        <f t="shared" si="19"/>
        <v>32.444005793109973</v>
      </c>
      <c r="R61" s="47">
        <f t="shared" si="19"/>
        <v>32.928698001605767</v>
      </c>
      <c r="S61" s="47">
        <f t="shared" si="19"/>
        <v>34.75938308110117</v>
      </c>
      <c r="T61" s="47">
        <f t="shared" si="19"/>
        <v>34.634876646274222</v>
      </c>
      <c r="U61" s="47">
        <f t="shared" si="19"/>
        <v>36.133459282679581</v>
      </c>
      <c r="V61" s="47">
        <f t="shared" si="19"/>
        <v>37.324412341063038</v>
      </c>
      <c r="W61" s="47">
        <f t="shared" si="19"/>
        <v>37.430943197065893</v>
      </c>
      <c r="X61" s="47">
        <f t="shared" si="19"/>
        <v>38.049708660679229</v>
      </c>
      <c r="Y61" s="47">
        <f t="shared" si="19"/>
        <v>38.700876567960201</v>
      </c>
      <c r="Z61" s="47">
        <f t="shared" si="19"/>
        <v>37.360629975158261</v>
      </c>
      <c r="AA61" s="47">
        <f t="shared" si="19"/>
        <v>37.855639705690997</v>
      </c>
    </row>
    <row r="62" spans="1:27" ht="15">
      <c r="A62" s="28" t="s">
        <v>72</v>
      </c>
      <c r="B62" s="31" t="s">
        <v>42</v>
      </c>
      <c r="G62" s="32">
        <f>SUM(H62:AA62)</f>
        <v>0</v>
      </c>
      <c r="H62" s="48">
        <f>H14</f>
        <v>0</v>
      </c>
      <c r="I62" s="48">
        <f t="shared" ref="I62:AA62" si="20">I14</f>
        <v>0</v>
      </c>
      <c r="J62" s="48">
        <f t="shared" si="20"/>
        <v>0</v>
      </c>
      <c r="K62" s="48">
        <f t="shared" si="20"/>
        <v>0</v>
      </c>
      <c r="L62" s="48">
        <f t="shared" si="20"/>
        <v>-6.1227134429539198</v>
      </c>
      <c r="M62" s="48">
        <f t="shared" si="20"/>
        <v>-1.3807567759584281</v>
      </c>
      <c r="N62" s="48">
        <f t="shared" si="20"/>
        <v>1.7091319065355819</v>
      </c>
      <c r="O62" s="48">
        <f t="shared" si="20"/>
        <v>-1.6514013704750852</v>
      </c>
      <c r="P62" s="48">
        <f t="shared" si="20"/>
        <v>-0.18906422645798671</v>
      </c>
      <c r="Q62" s="48">
        <f t="shared" si="20"/>
        <v>-2.444523070937521E-2</v>
      </c>
      <c r="R62" s="48">
        <f t="shared" si="20"/>
        <v>6.6287363082196293E-2</v>
      </c>
      <c r="S62" s="48">
        <f t="shared" si="20"/>
        <v>-0.41884931398119818</v>
      </c>
      <c r="T62" s="48">
        <f t="shared" si="20"/>
        <v>0.13640240925549563</v>
      </c>
      <c r="U62" s="48">
        <f t="shared" si="20"/>
        <v>-0.23135027399536767</v>
      </c>
      <c r="V62" s="48">
        <f t="shared" si="20"/>
        <v>-0.48978511643172595</v>
      </c>
      <c r="W62" s="48">
        <f t="shared" si="20"/>
        <v>0.10379602287232359</v>
      </c>
      <c r="X62" s="48">
        <f t="shared" si="20"/>
        <v>-0.4542476863892233</v>
      </c>
      <c r="Y62" s="48">
        <f t="shared" si="20"/>
        <v>-0.24567150389816561</v>
      </c>
      <c r="Z62" s="48">
        <f t="shared" si="20"/>
        <v>0.81241520210899409</v>
      </c>
      <c r="AA62" s="48">
        <f t="shared" si="20"/>
        <v>8.3802520373958842</v>
      </c>
    </row>
    <row r="63" spans="1:27" ht="15">
      <c r="A63" s="49" t="s">
        <v>73</v>
      </c>
      <c r="B63" s="31" t="s">
        <v>42</v>
      </c>
      <c r="G63" s="32">
        <f>SUM(H63:AA63)</f>
        <v>546.80187280308337</v>
      </c>
      <c r="H63" s="50">
        <f t="shared" ref="H63:AA63" si="21">SUM(H61:H62)</f>
        <v>0</v>
      </c>
      <c r="I63" s="50">
        <f t="shared" si="21"/>
        <v>0</v>
      </c>
      <c r="J63" s="50">
        <f t="shared" si="21"/>
        <v>0</v>
      </c>
      <c r="K63" s="50">
        <f t="shared" si="21"/>
        <v>0</v>
      </c>
      <c r="L63" s="50">
        <f t="shared" si="21"/>
        <v>20.193017859296059</v>
      </c>
      <c r="M63" s="50">
        <f t="shared" si="21"/>
        <v>30.820497824952309</v>
      </c>
      <c r="N63" s="50">
        <f t="shared" si="21"/>
        <v>27.703385718217895</v>
      </c>
      <c r="O63" s="50">
        <f t="shared" si="21"/>
        <v>30.579636160585011</v>
      </c>
      <c r="P63" s="50">
        <f t="shared" si="21"/>
        <v>32.247898078333911</v>
      </c>
      <c r="Q63" s="50">
        <f t="shared" si="21"/>
        <v>32.419560562400598</v>
      </c>
      <c r="R63" s="50">
        <f t="shared" si="21"/>
        <v>32.994985364687963</v>
      </c>
      <c r="S63" s="50">
        <f t="shared" si="21"/>
        <v>34.340533767119972</v>
      </c>
      <c r="T63" s="50">
        <f t="shared" si="21"/>
        <v>34.771279055529718</v>
      </c>
      <c r="U63" s="50">
        <f t="shared" si="21"/>
        <v>35.902109008684214</v>
      </c>
      <c r="V63" s="50">
        <f t="shared" si="21"/>
        <v>36.834627224631312</v>
      </c>
      <c r="W63" s="50">
        <f t="shared" si="21"/>
        <v>37.534739219938217</v>
      </c>
      <c r="X63" s="50">
        <f t="shared" si="21"/>
        <v>37.595460974290006</v>
      </c>
      <c r="Y63" s="50">
        <f t="shared" si="21"/>
        <v>38.455205064062035</v>
      </c>
      <c r="Z63" s="50">
        <f t="shared" si="21"/>
        <v>38.173045177267255</v>
      </c>
      <c r="AA63" s="50">
        <f t="shared" si="21"/>
        <v>46.235891743086881</v>
      </c>
    </row>
    <row r="64" spans="1:27" ht="15"/>
    <row r="65" spans="1:27" ht="15">
      <c r="A65" s="28" t="s">
        <v>47</v>
      </c>
      <c r="B65" s="31" t="s">
        <v>42</v>
      </c>
      <c r="G65" s="32">
        <f>SUM(H65:AA65)</f>
        <v>-366.56105197820591</v>
      </c>
      <c r="H65" s="48">
        <f>H22</f>
        <v>-74.736601050275098</v>
      </c>
      <c r="I65" s="48">
        <f t="shared" ref="I65:AA65" si="22">I22</f>
        <v>-65.595342961467964</v>
      </c>
      <c r="J65" s="48">
        <f t="shared" si="22"/>
        <v>-116.23887638658655</v>
      </c>
      <c r="K65" s="48">
        <f t="shared" si="22"/>
        <v>-109.99023157987631</v>
      </c>
      <c r="L65" s="48">
        <f t="shared" si="22"/>
        <v>0</v>
      </c>
      <c r="M65" s="48">
        <f t="shared" si="22"/>
        <v>0</v>
      </c>
      <c r="N65" s="48">
        <f t="shared" si="22"/>
        <v>0</v>
      </c>
      <c r="O65" s="48">
        <f t="shared" si="22"/>
        <v>0</v>
      </c>
      <c r="P65" s="48">
        <f t="shared" si="22"/>
        <v>0</v>
      </c>
      <c r="Q65" s="48">
        <f t="shared" si="22"/>
        <v>0</v>
      </c>
      <c r="R65" s="48">
        <f t="shared" si="22"/>
        <v>0</v>
      </c>
      <c r="S65" s="48">
        <f t="shared" si="22"/>
        <v>0</v>
      </c>
      <c r="T65" s="48">
        <f t="shared" si="22"/>
        <v>0</v>
      </c>
      <c r="U65" s="48">
        <f t="shared" si="22"/>
        <v>0</v>
      </c>
      <c r="V65" s="48">
        <f t="shared" si="22"/>
        <v>0</v>
      </c>
      <c r="W65" s="48">
        <f t="shared" si="22"/>
        <v>0</v>
      </c>
      <c r="X65" s="48">
        <f t="shared" si="22"/>
        <v>0</v>
      </c>
      <c r="Y65" s="48">
        <f t="shared" si="22"/>
        <v>0</v>
      </c>
      <c r="Z65" s="48">
        <f t="shared" si="22"/>
        <v>0</v>
      </c>
      <c r="AA65" s="48">
        <f t="shared" si="22"/>
        <v>0</v>
      </c>
    </row>
    <row r="66" spans="1:27" ht="15">
      <c r="A66" s="28" t="s">
        <v>56</v>
      </c>
      <c r="B66" s="31" t="s">
        <v>42</v>
      </c>
      <c r="G66" s="32">
        <f>SUM(H66:AA66)</f>
        <v>-75.772652606064753</v>
      </c>
      <c r="H66" s="48">
        <f>H34</f>
        <v>0</v>
      </c>
      <c r="I66" s="48">
        <f t="shared" ref="I66:AA66" si="23">I34</f>
        <v>0</v>
      </c>
      <c r="J66" s="48">
        <f t="shared" si="23"/>
        <v>0</v>
      </c>
      <c r="K66" s="48">
        <f t="shared" si="23"/>
        <v>0</v>
      </c>
      <c r="L66" s="48">
        <f t="shared" si="23"/>
        <v>-3.6632500000000001</v>
      </c>
      <c r="M66" s="48">
        <f t="shared" si="23"/>
        <v>-4.4342500000000005</v>
      </c>
      <c r="N66" s="48">
        <f t="shared" si="23"/>
        <v>-3.6632500000000001</v>
      </c>
      <c r="O66" s="48">
        <f t="shared" si="23"/>
        <v>-4.4342500000000005</v>
      </c>
      <c r="P66" s="48">
        <f t="shared" si="23"/>
        <v>-4.4366000000000003</v>
      </c>
      <c r="Q66" s="48">
        <f t="shared" si="23"/>
        <v>-4.4265999999999996</v>
      </c>
      <c r="R66" s="48">
        <f t="shared" si="23"/>
        <v>-4.5368102992909076</v>
      </c>
      <c r="S66" s="48">
        <f t="shared" si="23"/>
        <v>-4.7903979571133268</v>
      </c>
      <c r="T66" s="48">
        <f t="shared" si="23"/>
        <v>-4.9009736557258492</v>
      </c>
      <c r="U66" s="48">
        <f t="shared" si="23"/>
        <v>-5.1215711993027169</v>
      </c>
      <c r="V66" s="48">
        <f t="shared" si="23"/>
        <v>-5.1457410339937084</v>
      </c>
      <c r="W66" s="48">
        <f t="shared" si="23"/>
        <v>-5.2189584606382446</v>
      </c>
      <c r="X66" s="48">
        <f t="shared" si="23"/>
        <v>-5.25</v>
      </c>
      <c r="Y66" s="48">
        <f t="shared" si="23"/>
        <v>-5.25</v>
      </c>
      <c r="Z66" s="48">
        <f t="shared" si="23"/>
        <v>-5.25</v>
      </c>
      <c r="AA66" s="48">
        <f t="shared" si="23"/>
        <v>-5.25</v>
      </c>
    </row>
    <row r="67" spans="1:27" ht="15">
      <c r="A67" s="49" t="s">
        <v>74</v>
      </c>
      <c r="B67" s="31" t="s">
        <v>42</v>
      </c>
      <c r="G67" s="32">
        <f>SUM(H67:AA67)</f>
        <v>-442.33370458427072</v>
      </c>
      <c r="H67" s="39">
        <f>SUM(H65:H66)</f>
        <v>-74.736601050275098</v>
      </c>
      <c r="I67" s="39">
        <f t="shared" ref="I67:AA67" si="24">SUM(I65:I66)</f>
        <v>-65.595342961467964</v>
      </c>
      <c r="J67" s="39">
        <f t="shared" si="24"/>
        <v>-116.23887638658655</v>
      </c>
      <c r="K67" s="39">
        <f t="shared" si="24"/>
        <v>-109.99023157987631</v>
      </c>
      <c r="L67" s="39">
        <f t="shared" si="24"/>
        <v>-3.6632500000000001</v>
      </c>
      <c r="M67" s="39">
        <f t="shared" si="24"/>
        <v>-4.4342500000000005</v>
      </c>
      <c r="N67" s="39">
        <f t="shared" si="24"/>
        <v>-3.6632500000000001</v>
      </c>
      <c r="O67" s="39">
        <f t="shared" si="24"/>
        <v>-4.4342500000000005</v>
      </c>
      <c r="P67" s="39">
        <f t="shared" si="24"/>
        <v>-4.4366000000000003</v>
      </c>
      <c r="Q67" s="39">
        <f t="shared" si="24"/>
        <v>-4.4265999999999996</v>
      </c>
      <c r="R67" s="39">
        <f t="shared" si="24"/>
        <v>-4.5368102992909076</v>
      </c>
      <c r="S67" s="39">
        <f t="shared" si="24"/>
        <v>-4.7903979571133268</v>
      </c>
      <c r="T67" s="39">
        <f t="shared" si="24"/>
        <v>-4.9009736557258492</v>
      </c>
      <c r="U67" s="39">
        <f t="shared" si="24"/>
        <v>-5.1215711993027169</v>
      </c>
      <c r="V67" s="39">
        <f t="shared" si="24"/>
        <v>-5.1457410339937084</v>
      </c>
      <c r="W67" s="39">
        <f t="shared" si="24"/>
        <v>-5.2189584606382446</v>
      </c>
      <c r="X67" s="39">
        <f t="shared" si="24"/>
        <v>-5.25</v>
      </c>
      <c r="Y67" s="39">
        <f t="shared" si="24"/>
        <v>-5.25</v>
      </c>
      <c r="Z67" s="39">
        <f t="shared" si="24"/>
        <v>-5.25</v>
      </c>
      <c r="AA67" s="39">
        <f t="shared" si="24"/>
        <v>-5.25</v>
      </c>
    </row>
    <row r="68" spans="1:27" ht="15"/>
    <row r="69" spans="1:27" ht="15">
      <c r="A69" s="28" t="s">
        <v>75</v>
      </c>
      <c r="B69" s="31" t="s">
        <v>42</v>
      </c>
      <c r="G69" s="32">
        <f t="shared" ref="G69:G74" si="25">SUM(H69:AA69)</f>
        <v>112.87965455244351</v>
      </c>
      <c r="H69" s="48">
        <f>H27</f>
        <v>24.612991351363259</v>
      </c>
      <c r="I69" s="48">
        <f t="shared" ref="I69:AA69" si="26">I27</f>
        <v>20.012601162440099</v>
      </c>
      <c r="J69" s="48">
        <f t="shared" si="26"/>
        <v>35.130868880356552</v>
      </c>
      <c r="K69" s="48">
        <f t="shared" si="26"/>
        <v>33.123193158283598</v>
      </c>
      <c r="L69" s="48">
        <f t="shared" si="26"/>
        <v>0</v>
      </c>
      <c r="M69" s="48">
        <f t="shared" si="26"/>
        <v>0</v>
      </c>
      <c r="N69" s="48">
        <f t="shared" si="26"/>
        <v>0</v>
      </c>
      <c r="O69" s="48">
        <f t="shared" si="26"/>
        <v>0</v>
      </c>
      <c r="P69" s="48">
        <f t="shared" si="26"/>
        <v>0</v>
      </c>
      <c r="Q69" s="48">
        <f t="shared" si="26"/>
        <v>0</v>
      </c>
      <c r="R69" s="48">
        <f t="shared" si="26"/>
        <v>0</v>
      </c>
      <c r="S69" s="48">
        <f t="shared" si="26"/>
        <v>0</v>
      </c>
      <c r="T69" s="48">
        <f t="shared" si="26"/>
        <v>0</v>
      </c>
      <c r="U69" s="48">
        <f t="shared" si="26"/>
        <v>0</v>
      </c>
      <c r="V69" s="48">
        <f t="shared" si="26"/>
        <v>0</v>
      </c>
      <c r="W69" s="48">
        <f t="shared" si="26"/>
        <v>0</v>
      </c>
      <c r="X69" s="48">
        <f t="shared" si="26"/>
        <v>0</v>
      </c>
      <c r="Y69" s="48">
        <f t="shared" si="26"/>
        <v>0</v>
      </c>
      <c r="Z69" s="48">
        <f t="shared" si="26"/>
        <v>0</v>
      </c>
      <c r="AA69" s="48">
        <f t="shared" si="26"/>
        <v>0</v>
      </c>
    </row>
    <row r="70" spans="1:27" ht="15">
      <c r="A70" s="28" t="s">
        <v>53</v>
      </c>
      <c r="B70" s="31" t="s">
        <v>42</v>
      </c>
      <c r="G70" s="32">
        <f t="shared" si="25"/>
        <v>253.68139742576238</v>
      </c>
      <c r="H70" s="48">
        <f t="shared" ref="H70:AA70" si="27">H28</f>
        <v>50.123609698911835</v>
      </c>
      <c r="I70" s="48">
        <f t="shared" si="27"/>
        <v>45.582741799027865</v>
      </c>
      <c r="J70" s="48">
        <f t="shared" si="27"/>
        <v>81.108007506229995</v>
      </c>
      <c r="K70" s="48">
        <f t="shared" si="27"/>
        <v>76.86703842159271</v>
      </c>
      <c r="L70" s="48">
        <f t="shared" si="27"/>
        <v>0</v>
      </c>
      <c r="M70" s="48">
        <f t="shared" si="27"/>
        <v>0</v>
      </c>
      <c r="N70" s="48">
        <f t="shared" si="27"/>
        <v>0</v>
      </c>
      <c r="O70" s="48">
        <f t="shared" si="27"/>
        <v>0</v>
      </c>
      <c r="P70" s="48">
        <f t="shared" si="27"/>
        <v>0</v>
      </c>
      <c r="Q70" s="48">
        <f t="shared" si="27"/>
        <v>0</v>
      </c>
      <c r="R70" s="48">
        <f t="shared" si="27"/>
        <v>0</v>
      </c>
      <c r="S70" s="48">
        <f t="shared" si="27"/>
        <v>0</v>
      </c>
      <c r="T70" s="48">
        <f t="shared" si="27"/>
        <v>0</v>
      </c>
      <c r="U70" s="48">
        <f t="shared" si="27"/>
        <v>0</v>
      </c>
      <c r="V70" s="48">
        <f t="shared" si="27"/>
        <v>0</v>
      </c>
      <c r="W70" s="48">
        <f t="shared" si="27"/>
        <v>0</v>
      </c>
      <c r="X70" s="48">
        <f t="shared" si="27"/>
        <v>0</v>
      </c>
      <c r="Y70" s="48">
        <f t="shared" si="27"/>
        <v>0</v>
      </c>
      <c r="Z70" s="48">
        <f t="shared" si="27"/>
        <v>0</v>
      </c>
      <c r="AA70" s="48">
        <f t="shared" si="27"/>
        <v>0</v>
      </c>
    </row>
    <row r="71" spans="1:27" ht="15">
      <c r="A71" s="28" t="s">
        <v>59</v>
      </c>
      <c r="B71" s="31" t="s">
        <v>42</v>
      </c>
      <c r="G71" s="32">
        <f t="shared" si="25"/>
        <v>-246.63536157679013</v>
      </c>
      <c r="H71" s="48">
        <f>H42</f>
        <v>0</v>
      </c>
      <c r="I71" s="48">
        <f t="shared" ref="I71:AA71" si="28">I42</f>
        <v>0</v>
      </c>
      <c r="J71" s="48">
        <f t="shared" si="28"/>
        <v>0</v>
      </c>
      <c r="K71" s="48">
        <f t="shared" si="28"/>
        <v>0</v>
      </c>
      <c r="L71" s="48">
        <f t="shared" si="28"/>
        <v>-3.3712638962689976</v>
      </c>
      <c r="M71" s="48">
        <f t="shared" si="28"/>
        <v>-3.1858146492831185</v>
      </c>
      <c r="N71" s="48">
        <f t="shared" si="28"/>
        <v>-20.016350067444101</v>
      </c>
      <c r="O71" s="48">
        <f t="shared" si="28"/>
        <v>-20.016350067444098</v>
      </c>
      <c r="P71" s="48">
        <f t="shared" si="28"/>
        <v>-20.000532577190196</v>
      </c>
      <c r="Q71" s="48">
        <f t="shared" si="28"/>
        <v>-20.000532577190199</v>
      </c>
      <c r="R71" s="48">
        <f t="shared" si="28"/>
        <v>-20.013532293985957</v>
      </c>
      <c r="S71" s="48">
        <f t="shared" si="28"/>
        <v>-20.013532293985921</v>
      </c>
      <c r="T71" s="48">
        <f t="shared" si="28"/>
        <v>-19.993221097123111</v>
      </c>
      <c r="U71" s="48">
        <f t="shared" si="28"/>
        <v>-20.001943378496037</v>
      </c>
      <c r="V71" s="48">
        <f t="shared" si="28"/>
        <v>-20.009230547317081</v>
      </c>
      <c r="W71" s="48">
        <f t="shared" si="28"/>
        <v>-20.009230547317046</v>
      </c>
      <c r="X71" s="48">
        <f t="shared" si="28"/>
        <v>-20.000446781183761</v>
      </c>
      <c r="Y71" s="48">
        <f t="shared" si="28"/>
        <v>-20.003380802560478</v>
      </c>
      <c r="Z71" s="48">
        <f t="shared" si="28"/>
        <v>0</v>
      </c>
      <c r="AA71" s="48">
        <f t="shared" si="28"/>
        <v>0</v>
      </c>
    </row>
    <row r="72" spans="1:27" ht="15">
      <c r="A72" s="28" t="s">
        <v>63</v>
      </c>
      <c r="B72" s="31" t="s">
        <v>42</v>
      </c>
      <c r="G72" s="32">
        <f t="shared" si="25"/>
        <v>-49.674233909915408</v>
      </c>
      <c r="H72" s="48">
        <f>H49</f>
        <v>0</v>
      </c>
      <c r="I72" s="48">
        <f t="shared" ref="I72:AA72" si="29">I49</f>
        <v>0</v>
      </c>
      <c r="J72" s="48">
        <f t="shared" si="29"/>
        <v>0</v>
      </c>
      <c r="K72" s="48">
        <f t="shared" si="29"/>
        <v>0</v>
      </c>
      <c r="L72" s="48">
        <f t="shared" si="29"/>
        <v>-0.99750000000000005</v>
      </c>
      <c r="M72" s="48">
        <f t="shared" si="29"/>
        <v>-0.99750000000000005</v>
      </c>
      <c r="N72" s="48">
        <f t="shared" si="29"/>
        <v>-4.7679233909915473</v>
      </c>
      <c r="O72" s="48">
        <f t="shared" si="29"/>
        <v>-4.7679233909915464</v>
      </c>
      <c r="P72" s="48">
        <f t="shared" si="29"/>
        <v>-4.7679233909915464</v>
      </c>
      <c r="Q72" s="48">
        <f t="shared" si="29"/>
        <v>-4.7679233909915384</v>
      </c>
      <c r="R72" s="48">
        <f t="shared" si="29"/>
        <v>-4.7679233909915411</v>
      </c>
      <c r="S72" s="48">
        <f t="shared" si="29"/>
        <v>-4.7679233909915393</v>
      </c>
      <c r="T72" s="48">
        <f t="shared" si="29"/>
        <v>-4.7679233909915384</v>
      </c>
      <c r="U72" s="48">
        <f t="shared" si="29"/>
        <v>-4.7679233909915348</v>
      </c>
      <c r="V72" s="48">
        <f t="shared" si="29"/>
        <v>-4.7679233909915313</v>
      </c>
      <c r="W72" s="48">
        <f t="shared" si="29"/>
        <v>-4.7679233909915402</v>
      </c>
      <c r="X72" s="48">
        <f t="shared" si="29"/>
        <v>0</v>
      </c>
      <c r="Y72" s="48">
        <f t="shared" si="29"/>
        <v>0</v>
      </c>
      <c r="Z72" s="48">
        <f t="shared" si="29"/>
        <v>0</v>
      </c>
      <c r="AA72" s="48">
        <f t="shared" si="29"/>
        <v>0</v>
      </c>
    </row>
    <row r="73" spans="1:27" ht="15">
      <c r="A73" s="28" t="s">
        <v>76</v>
      </c>
      <c r="B73" s="31" t="s">
        <v>42</v>
      </c>
      <c r="G73" s="32">
        <f t="shared" si="25"/>
        <v>-174.7196247103131</v>
      </c>
      <c r="H73" s="48">
        <f>H53</f>
        <v>0</v>
      </c>
      <c r="I73" s="48">
        <f t="shared" ref="I73:AA73" si="30">I53</f>
        <v>0</v>
      </c>
      <c r="J73" s="48">
        <f t="shared" si="30"/>
        <v>0</v>
      </c>
      <c r="K73" s="48">
        <f t="shared" si="30"/>
        <v>0</v>
      </c>
      <c r="L73" s="48">
        <f t="shared" si="30"/>
        <v>-9.7288031704216493</v>
      </c>
      <c r="M73" s="48">
        <f t="shared" si="30"/>
        <v>-19.708107174619684</v>
      </c>
      <c r="N73" s="48">
        <f t="shared" si="30"/>
        <v>-3.3463112427497301</v>
      </c>
      <c r="O73" s="48">
        <f t="shared" si="30"/>
        <v>-1.7581524102694404</v>
      </c>
      <c r="P73" s="48">
        <f t="shared" si="30"/>
        <v>-2.7859041701756242</v>
      </c>
      <c r="Q73" s="48">
        <f t="shared" si="30"/>
        <v>-3.1367845094102096</v>
      </c>
      <c r="R73" s="48">
        <f t="shared" si="30"/>
        <v>-3.5687324062176922</v>
      </c>
      <c r="S73" s="48">
        <f t="shared" si="30"/>
        <v>-4.5286905812668818</v>
      </c>
      <c r="T73" s="48">
        <f t="shared" si="30"/>
        <v>-4.9930668456047513</v>
      </c>
      <c r="U73" s="48">
        <f t="shared" si="30"/>
        <v>-5.8071502010360927</v>
      </c>
      <c r="V73" s="48">
        <f t="shared" si="30"/>
        <v>-6.6908158420704114</v>
      </c>
      <c r="W73" s="48">
        <f t="shared" si="30"/>
        <v>-7.3690646252071943</v>
      </c>
      <c r="X73" s="48">
        <f t="shared" si="30"/>
        <v>-11.349824279526436</v>
      </c>
      <c r="Y73" s="48">
        <f t="shared" si="30"/>
        <v>-12.831424265106532</v>
      </c>
      <c r="Z73" s="48">
        <f t="shared" si="30"/>
        <v>-28.904720994835113</v>
      </c>
      <c r="AA73" s="48">
        <f t="shared" si="30"/>
        <v>-48.212071991795654</v>
      </c>
    </row>
    <row r="74" spans="1:27" ht="15">
      <c r="A74" s="49" t="s">
        <v>77</v>
      </c>
      <c r="B74" s="31" t="s">
        <v>42</v>
      </c>
      <c r="G74" s="32">
        <f t="shared" si="25"/>
        <v>-104.46816821881275</v>
      </c>
      <c r="H74" s="51">
        <f>SUM(H69:H73)</f>
        <v>74.736601050275098</v>
      </c>
      <c r="I74" s="51">
        <f t="shared" ref="I74:AA74" si="31">SUM(I69:I73)</f>
        <v>65.595342961467964</v>
      </c>
      <c r="J74" s="51">
        <f t="shared" si="31"/>
        <v>116.23887638658655</v>
      </c>
      <c r="K74" s="51">
        <f t="shared" si="31"/>
        <v>109.99023157987631</v>
      </c>
      <c r="L74" s="51">
        <f t="shared" si="31"/>
        <v>-14.097567066690647</v>
      </c>
      <c r="M74" s="51">
        <f t="shared" si="31"/>
        <v>-23.891421823902803</v>
      </c>
      <c r="N74" s="51">
        <f t="shared" si="31"/>
        <v>-28.130584701185381</v>
      </c>
      <c r="O74" s="51">
        <f t="shared" si="31"/>
        <v>-26.542425868705081</v>
      </c>
      <c r="P74" s="51">
        <f t="shared" si="31"/>
        <v>-27.554360138357364</v>
      </c>
      <c r="Q74" s="51">
        <f t="shared" si="31"/>
        <v>-27.905240477591946</v>
      </c>
      <c r="R74" s="51">
        <f t="shared" si="31"/>
        <v>-28.350188091195189</v>
      </c>
      <c r="S74" s="51">
        <f t="shared" si="31"/>
        <v>-29.310146266244342</v>
      </c>
      <c r="T74" s="51">
        <f t="shared" si="31"/>
        <v>-29.7542113337194</v>
      </c>
      <c r="U74" s="51">
        <f t="shared" si="31"/>
        <v>-30.577016970523665</v>
      </c>
      <c r="V74" s="51">
        <f t="shared" si="31"/>
        <v>-31.467969780379022</v>
      </c>
      <c r="W74" s="51">
        <f t="shared" si="31"/>
        <v>-32.146218563515781</v>
      </c>
      <c r="X74" s="51">
        <f t="shared" si="31"/>
        <v>-31.350271060710199</v>
      </c>
      <c r="Y74" s="51">
        <f t="shared" si="31"/>
        <v>-32.834805067667013</v>
      </c>
      <c r="Z74" s="51">
        <f t="shared" si="31"/>
        <v>-28.904720994835113</v>
      </c>
      <c r="AA74" s="51">
        <f t="shared" si="31"/>
        <v>-48.212071991795654</v>
      </c>
    </row>
    <row r="75" spans="1:27" ht="15"/>
    <row r="76" spans="1:27" ht="15">
      <c r="A76" s="28" t="s">
        <v>78</v>
      </c>
      <c r="B76" s="31" t="s">
        <v>42</v>
      </c>
      <c r="G76" s="32">
        <f>SUM(H76:AA76)</f>
        <v>0</v>
      </c>
      <c r="H76" s="36">
        <f>H63+H67+H74</f>
        <v>0</v>
      </c>
      <c r="I76" s="36">
        <f t="shared" ref="I76:AA76" si="32">I63+I67+I74</f>
        <v>0</v>
      </c>
      <c r="J76" s="36">
        <f t="shared" si="32"/>
        <v>0</v>
      </c>
      <c r="K76" s="36">
        <f t="shared" si="32"/>
        <v>0</v>
      </c>
      <c r="L76" s="36">
        <f t="shared" si="32"/>
        <v>2.4322007926054106</v>
      </c>
      <c r="M76" s="36">
        <f t="shared" si="32"/>
        <v>2.4948260010495034</v>
      </c>
      <c r="N76" s="36">
        <f t="shared" si="32"/>
        <v>-4.0904489829674873</v>
      </c>
      <c r="O76" s="36">
        <f t="shared" si="32"/>
        <v>-0.39703970812006872</v>
      </c>
      <c r="P76" s="36">
        <f t="shared" si="32"/>
        <v>0.25693793997654879</v>
      </c>
      <c r="Q76" s="36">
        <f t="shared" si="32"/>
        <v>8.7720084808651677E-2</v>
      </c>
      <c r="R76" s="36">
        <f t="shared" si="32"/>
        <v>0.10798697420186798</v>
      </c>
      <c r="S76" s="36">
        <f t="shared" si="32"/>
        <v>0.2399895437623023</v>
      </c>
      <c r="T76" s="36">
        <f t="shared" si="32"/>
        <v>0.11609406608446804</v>
      </c>
      <c r="U76" s="36">
        <f t="shared" si="32"/>
        <v>0.20352083885783046</v>
      </c>
      <c r="V76" s="36">
        <f t="shared" si="32"/>
        <v>0.22091641025858166</v>
      </c>
      <c r="W76" s="36">
        <f t="shared" si="32"/>
        <v>0.16956219578418796</v>
      </c>
      <c r="X76" s="36">
        <f t="shared" si="32"/>
        <v>0.99518991357980724</v>
      </c>
      <c r="Y76" s="36">
        <f t="shared" si="32"/>
        <v>0.37039999639502241</v>
      </c>
      <c r="Z76" s="36">
        <f t="shared" si="32"/>
        <v>4.0183241824321421</v>
      </c>
      <c r="AA76" s="36">
        <f t="shared" si="32"/>
        <v>-7.2261802487087721</v>
      </c>
    </row>
    <row r="77" spans="1:27" ht="15.75" customHeight="1">
      <c r="L77" s="47"/>
    </row>
    <row r="78" spans="1:27" ht="18">
      <c r="A78" s="5" t="s">
        <v>79</v>
      </c>
      <c r="B78" s="31"/>
    </row>
    <row r="79" spans="1:27" ht="15">
      <c r="A79" s="52" t="s">
        <v>80</v>
      </c>
      <c r="B79" s="31"/>
    </row>
    <row r="80" spans="1:27" ht="15">
      <c r="A80" s="53" t="s">
        <v>81</v>
      </c>
      <c r="B80" s="31" t="s">
        <v>82</v>
      </c>
      <c r="C80" s="54">
        <v>3</v>
      </c>
    </row>
    <row r="81" spans="1:1" ht="15">
      <c r="A81" s="26"/>
    </row>
    <row r="82" spans="1:1" ht="15.75" hidden="1" customHeight="1"/>
    <row r="83" spans="1:1" ht="15.75" hidden="1" customHeight="1"/>
    <row r="84" spans="1:1" ht="15.75" hidden="1" customHeight="1"/>
    <row r="85" spans="1:1" ht="15.75" hidden="1" customHeight="1"/>
    <row r="86" spans="1:1" ht="15.75" hidden="1" customHeight="1"/>
    <row r="87" spans="1:1" ht="15.75" hidden="1" customHeight="1"/>
    <row r="88" spans="1:1" ht="15.75" hidden="1" customHeight="1"/>
    <row r="89" spans="1:1" ht="15.75" hidden="1" customHeight="1"/>
    <row r="90" spans="1:1" ht="15.75" hidden="1" customHeight="1"/>
    <row r="91" spans="1:1" ht="15.75" hidden="1" customHeight="1"/>
    <row r="92" spans="1:1" ht="15.75" hidden="1" customHeight="1"/>
    <row r="93" spans="1:1" ht="15.75" hidden="1" customHeight="1"/>
    <row r="94" spans="1:1" ht="15.75" hidden="1" customHeight="1"/>
    <row r="95" spans="1:1" ht="15.75" hidden="1" customHeight="1"/>
    <row r="96" spans="1:1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customHeight="1"/>
  </sheetData>
  <conditionalFormatting sqref="H5:AA6">
    <cfRule type="cellIs" dxfId="1" priority="1" operator="equal">
      <formula>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27A0-393C-4CF8-95D7-B3D660EAAC95}">
  <dimension ref="A1:AB212"/>
  <sheetViews>
    <sheetView showGridLines="0" zoomScale="85" zoomScaleNormal="85" workbookViewId="0">
      <selection activeCell="L58" sqref="L58"/>
    </sheetView>
  </sheetViews>
  <sheetFormatPr defaultColWidth="0" defaultRowHeight="15.75" customHeight="1" zeroHeight="1"/>
  <cols>
    <col min="1" max="1" width="41.7109375" style="28" customWidth="1"/>
    <col min="2" max="2" width="8.42578125" style="26" bestFit="1" customWidth="1"/>
    <col min="3" max="3" width="10.42578125" style="26" customWidth="1"/>
    <col min="4" max="4" width="12.42578125" style="26" customWidth="1"/>
    <col min="5" max="5" width="1.140625" style="26" customWidth="1"/>
    <col min="6" max="6" width="1.42578125" style="26" customWidth="1"/>
    <col min="7" max="7" width="11.42578125" style="26" bestFit="1" customWidth="1"/>
    <col min="8" max="8" width="11" style="26" bestFit="1" customWidth="1"/>
    <col min="9" max="9" width="11.42578125" style="26" bestFit="1" customWidth="1"/>
    <col min="10" max="10" width="11.7109375" style="26" bestFit="1" customWidth="1"/>
    <col min="11" max="11" width="11.42578125" style="26" bestFit="1" customWidth="1"/>
    <col min="12" max="12" width="11" style="26" customWidth="1"/>
    <col min="13" max="13" width="11.42578125" style="26" bestFit="1" customWidth="1"/>
    <col min="14" max="14" width="11.7109375" style="26" bestFit="1" customWidth="1"/>
    <col min="15" max="15" width="11.42578125" style="26" bestFit="1" customWidth="1"/>
    <col min="16" max="16" width="11" style="26" bestFit="1" customWidth="1"/>
    <col min="17" max="17" width="11.42578125" style="26" bestFit="1" customWidth="1"/>
    <col min="18" max="18" width="11.7109375" style="26" bestFit="1" customWidth="1"/>
    <col min="19" max="19" width="11.42578125" style="26" bestFit="1" customWidth="1"/>
    <col min="20" max="20" width="11" style="26" bestFit="1" customWidth="1"/>
    <col min="21" max="21" width="11.42578125" style="26" bestFit="1" customWidth="1"/>
    <col min="22" max="22" width="11.7109375" style="26" bestFit="1" customWidth="1"/>
    <col min="23" max="23" width="11.42578125" style="26" bestFit="1" customWidth="1"/>
    <col min="24" max="24" width="11" style="26" bestFit="1" customWidth="1"/>
    <col min="25" max="25" width="11.42578125" style="26" bestFit="1" customWidth="1"/>
    <col min="26" max="26" width="11.7109375" style="26" bestFit="1" customWidth="1"/>
    <col min="27" max="27" width="11.42578125" style="26" bestFit="1" customWidth="1"/>
    <col min="28" max="28" width="1.85546875" style="26" customWidth="1"/>
    <col min="29" max="16384" width="0" style="26" hidden="1"/>
  </cols>
  <sheetData>
    <row r="1" spans="1:28" s="17" customFormat="1" ht="23.25">
      <c r="A1" s="16" t="s">
        <v>33</v>
      </c>
    </row>
    <row r="2" spans="1:28" s="17" customFormat="1" ht="33.75" customHeight="1">
      <c r="A2" s="18" t="s">
        <v>34</v>
      </c>
      <c r="B2" s="19"/>
      <c r="C2" s="19"/>
      <c r="D2" s="19"/>
      <c r="E2" s="19"/>
      <c r="F2" s="19"/>
    </row>
    <row r="3" spans="1:28" s="24" customFormat="1" ht="16.5" customHeight="1">
      <c r="A3" s="20" t="s">
        <v>35</v>
      </c>
      <c r="B3" s="21"/>
      <c r="C3" s="21"/>
      <c r="D3" s="21"/>
      <c r="E3" s="21"/>
      <c r="F3" s="21"/>
      <c r="G3" s="21"/>
      <c r="H3" s="22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19"/>
    </row>
    <row r="4" spans="1:28" ht="15">
      <c r="A4" s="25" t="s">
        <v>36</v>
      </c>
      <c r="B4" s="17"/>
      <c r="C4" s="17"/>
      <c r="D4" s="17"/>
      <c r="E4" s="17"/>
      <c r="F4" s="17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17"/>
    </row>
    <row r="5" spans="1:28" ht="15">
      <c r="A5" s="25" t="s">
        <v>37</v>
      </c>
      <c r="B5" s="17"/>
      <c r="C5" s="17"/>
      <c r="D5" s="17"/>
      <c r="E5" s="17"/>
      <c r="F5" s="17"/>
      <c r="G5" s="1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17"/>
    </row>
    <row r="6" spans="1:28" ht="15">
      <c r="A6" s="25" t="s">
        <v>38</v>
      </c>
      <c r="B6" s="17"/>
      <c r="C6" s="17"/>
      <c r="D6" s="17"/>
      <c r="E6" s="17"/>
      <c r="F6" s="17"/>
      <c r="G6" s="1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17"/>
    </row>
    <row r="7" spans="1:28" ht="13.5" customHeight="1"/>
    <row r="8" spans="1:28" ht="18">
      <c r="A8" s="29" t="s">
        <v>39</v>
      </c>
    </row>
    <row r="9" spans="1:28" ht="15">
      <c r="A9" s="30" t="s">
        <v>40</v>
      </c>
    </row>
    <row r="10" spans="1:28" ht="15">
      <c r="A10" s="28" t="s">
        <v>41</v>
      </c>
      <c r="B10" s="31" t="s">
        <v>42</v>
      </c>
      <c r="G10" s="32"/>
      <c r="H10" s="33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8" ht="15">
      <c r="A11" s="28" t="s">
        <v>43</v>
      </c>
      <c r="B11" s="31" t="s">
        <v>42</v>
      </c>
      <c r="G11" s="32"/>
      <c r="H11" s="33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8" ht="15">
      <c r="A12" s="28" t="s">
        <v>44</v>
      </c>
      <c r="B12" s="31" t="s">
        <v>42</v>
      </c>
      <c r="G12" s="32"/>
      <c r="H12" s="36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8" ht="15">
      <c r="B13" s="31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</row>
    <row r="14" spans="1:28" ht="15">
      <c r="A14" s="28" t="s">
        <v>45</v>
      </c>
      <c r="B14" s="31" t="s">
        <v>42</v>
      </c>
      <c r="G14" s="32"/>
      <c r="H14" s="33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8" ht="15"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</row>
    <row r="16" spans="1:28" ht="15">
      <c r="A16" s="38" t="s">
        <v>40</v>
      </c>
      <c r="B16" s="31" t="s">
        <v>42</v>
      </c>
      <c r="G16" s="32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</row>
    <row r="17" spans="1:27" ht="15">
      <c r="B17" s="31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</row>
    <row r="18" spans="1:27" ht="15">
      <c r="A18" s="30" t="s">
        <v>46</v>
      </c>
      <c r="B18" s="31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</row>
    <row r="19" spans="1:27" ht="15">
      <c r="A19" s="28" t="s">
        <v>47</v>
      </c>
      <c r="B19" s="31" t="s">
        <v>42</v>
      </c>
      <c r="G19" s="32"/>
      <c r="H19" s="33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ht="15">
      <c r="A20" s="28" t="s">
        <v>48</v>
      </c>
      <c r="B20" s="31" t="s">
        <v>42</v>
      </c>
      <c r="G20" s="32"/>
      <c r="H20" s="33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ht="15">
      <c r="A21" s="28" t="s">
        <v>49</v>
      </c>
      <c r="B21" s="31" t="s">
        <v>42</v>
      </c>
      <c r="G21" s="32"/>
      <c r="H21" s="33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ht="15">
      <c r="A22" s="28" t="s">
        <v>44</v>
      </c>
      <c r="B22" s="31" t="s">
        <v>42</v>
      </c>
      <c r="G22" s="32"/>
      <c r="H22" s="40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</row>
    <row r="23" spans="1:27" ht="15">
      <c r="B23" s="31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</row>
    <row r="24" spans="1:27" ht="15">
      <c r="A24" s="38" t="s">
        <v>50</v>
      </c>
      <c r="B24" s="31" t="s">
        <v>42</v>
      </c>
      <c r="G24" s="32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</row>
    <row r="25" spans="1:27" ht="15">
      <c r="B25" s="31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</row>
    <row r="26" spans="1:27" ht="15">
      <c r="A26" s="30" t="s">
        <v>51</v>
      </c>
      <c r="B26" s="31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</row>
    <row r="27" spans="1:27" ht="15">
      <c r="A27" s="28" t="s">
        <v>52</v>
      </c>
      <c r="B27" s="31" t="s">
        <v>42</v>
      </c>
      <c r="G27" s="32"/>
      <c r="H27" s="33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ht="15">
      <c r="A28" s="28" t="s">
        <v>53</v>
      </c>
      <c r="B28" s="31" t="s">
        <v>42</v>
      </c>
      <c r="G28" s="32"/>
      <c r="H28" s="33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ht="15">
      <c r="A29" s="28" t="s">
        <v>44</v>
      </c>
      <c r="B29" s="31" t="s">
        <v>42</v>
      </c>
      <c r="G29" s="32"/>
      <c r="H29" s="40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</row>
    <row r="30" spans="1:27" ht="15">
      <c r="A30" s="41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</row>
    <row r="31" spans="1:27" ht="15">
      <c r="A31" s="38" t="s">
        <v>54</v>
      </c>
      <c r="B31" s="31"/>
      <c r="G31" s="32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</row>
    <row r="32" spans="1:27" ht="15"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</row>
    <row r="33" spans="1:27" ht="15">
      <c r="A33" s="28" t="s">
        <v>55</v>
      </c>
      <c r="B33" s="31" t="s">
        <v>42</v>
      </c>
      <c r="G33" s="32"/>
      <c r="H33" s="36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ht="15">
      <c r="A34" s="28" t="s">
        <v>56</v>
      </c>
      <c r="B34" s="31" t="s">
        <v>42</v>
      </c>
      <c r="G34" s="32"/>
      <c r="H34" s="33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ht="15">
      <c r="A35" s="28" t="s">
        <v>57</v>
      </c>
      <c r="B35" s="31" t="s">
        <v>42</v>
      </c>
      <c r="G35" s="32"/>
      <c r="H35" s="33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15"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</row>
    <row r="37" spans="1:27" ht="15">
      <c r="A37" s="38" t="s">
        <v>58</v>
      </c>
      <c r="B37" s="31" t="s">
        <v>42</v>
      </c>
      <c r="G37" s="32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5"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</row>
    <row r="39" spans="1:27" ht="15">
      <c r="A39" s="42" t="s">
        <v>59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</row>
    <row r="40" spans="1:27" ht="15">
      <c r="A40" s="28" t="s">
        <v>60</v>
      </c>
      <c r="B40" s="31" t="s">
        <v>42</v>
      </c>
      <c r="G40" s="32"/>
      <c r="H40" s="33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ht="15">
      <c r="A41" s="28" t="s">
        <v>61</v>
      </c>
      <c r="B41" s="31" t="s">
        <v>42</v>
      </c>
      <c r="G41" s="32"/>
      <c r="H41" s="33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ht="15">
      <c r="A42" s="28" t="s">
        <v>44</v>
      </c>
      <c r="B42" s="31" t="s">
        <v>42</v>
      </c>
      <c r="G42" s="32"/>
      <c r="H42" s="40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</row>
    <row r="43" spans="1:27" ht="15"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</row>
    <row r="44" spans="1:27" ht="15">
      <c r="A44" s="38" t="s">
        <v>62</v>
      </c>
      <c r="B44" s="31" t="s">
        <v>42</v>
      </c>
      <c r="G44" s="32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</row>
    <row r="45" spans="1:27" ht="15"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</row>
    <row r="46" spans="1:27" ht="15">
      <c r="A46" s="42" t="s">
        <v>63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43"/>
      <c r="X46" s="36"/>
      <c r="Y46" s="36"/>
      <c r="Z46" s="36"/>
      <c r="AA46" s="36"/>
    </row>
    <row r="47" spans="1:27" ht="15">
      <c r="A47" s="28" t="s">
        <v>60</v>
      </c>
      <c r="B47" s="31" t="s">
        <v>42</v>
      </c>
      <c r="G47" s="32"/>
      <c r="H47" s="33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ht="15">
      <c r="A48" s="28" t="s">
        <v>61</v>
      </c>
      <c r="B48" s="31" t="s">
        <v>42</v>
      </c>
      <c r="G48" s="32"/>
      <c r="H48" s="33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ht="15">
      <c r="A49" s="28" t="s">
        <v>44</v>
      </c>
      <c r="B49" s="31" t="s">
        <v>42</v>
      </c>
      <c r="G49" s="32"/>
      <c r="H49" s="40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</row>
    <row r="50" spans="1:27" ht="15"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</row>
    <row r="51" spans="1:27" ht="15">
      <c r="A51" s="28" t="s">
        <v>64</v>
      </c>
      <c r="B51" s="31" t="s">
        <v>42</v>
      </c>
      <c r="G51" s="32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</row>
    <row r="52" spans="1:27" ht="15">
      <c r="C52" s="44" t="s">
        <v>65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</row>
    <row r="53" spans="1:27" ht="15">
      <c r="A53" s="28" t="s">
        <v>66</v>
      </c>
      <c r="B53" s="31" t="s">
        <v>42</v>
      </c>
      <c r="C53" s="45">
        <v>0.8</v>
      </c>
      <c r="D53" s="22">
        <f>AA4</f>
        <v>0</v>
      </c>
      <c r="G53" s="32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</row>
    <row r="54" spans="1:27" ht="15"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</row>
    <row r="55" spans="1:27" ht="15">
      <c r="A55" s="38" t="s">
        <v>67</v>
      </c>
      <c r="B55" s="31" t="s">
        <v>42</v>
      </c>
      <c r="G55" s="32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</row>
    <row r="56" spans="1:27" ht="15"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</row>
    <row r="57" spans="1:27" ht="15">
      <c r="A57" s="28" t="s">
        <v>68</v>
      </c>
      <c r="B57" s="31" t="s">
        <v>42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</row>
    <row r="58" spans="1:27" ht="15">
      <c r="A58" s="28" t="s">
        <v>69</v>
      </c>
      <c r="B58" s="31" t="s">
        <v>42</v>
      </c>
      <c r="G58" s="46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</row>
    <row r="59" spans="1:27" ht="15"/>
    <row r="60" spans="1:27" ht="18">
      <c r="A60" s="29" t="s">
        <v>70</v>
      </c>
    </row>
    <row r="61" spans="1:27" ht="15">
      <c r="A61" s="28" t="s">
        <v>71</v>
      </c>
      <c r="B61" s="31" t="s">
        <v>42</v>
      </c>
      <c r="G61" s="32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</row>
    <row r="62" spans="1:27" ht="15">
      <c r="A62" s="28" t="s">
        <v>72</v>
      </c>
      <c r="B62" s="31" t="s">
        <v>42</v>
      </c>
      <c r="G62" s="32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:27" ht="15">
      <c r="A63" s="49" t="s">
        <v>73</v>
      </c>
      <c r="B63" s="31" t="s">
        <v>42</v>
      </c>
      <c r="G63" s="32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</row>
    <row r="64" spans="1:27" ht="15"/>
    <row r="65" spans="1:27" ht="15">
      <c r="A65" s="28" t="s">
        <v>47</v>
      </c>
      <c r="B65" s="31" t="s">
        <v>42</v>
      </c>
      <c r="G65" s="32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</row>
    <row r="66" spans="1:27" ht="15">
      <c r="A66" s="28" t="s">
        <v>56</v>
      </c>
      <c r="B66" s="31" t="s">
        <v>42</v>
      </c>
      <c r="G66" s="32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ht="15">
      <c r="A67" s="49" t="s">
        <v>74</v>
      </c>
      <c r="B67" s="31" t="s">
        <v>42</v>
      </c>
      <c r="G67" s="32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</row>
    <row r="68" spans="1:27" ht="15"/>
    <row r="69" spans="1:27" ht="15">
      <c r="A69" s="28" t="s">
        <v>75</v>
      </c>
      <c r="B69" s="31" t="s">
        <v>42</v>
      </c>
      <c r="G69" s="32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ht="15">
      <c r="A70" s="28" t="s">
        <v>53</v>
      </c>
      <c r="B70" s="31" t="s">
        <v>42</v>
      </c>
      <c r="G70" s="32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ht="15">
      <c r="A71" s="28" t="s">
        <v>59</v>
      </c>
      <c r="B71" s="31" t="s">
        <v>42</v>
      </c>
      <c r="G71" s="32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</row>
    <row r="72" spans="1:27" ht="15">
      <c r="A72" s="28" t="s">
        <v>63</v>
      </c>
      <c r="B72" s="31" t="s">
        <v>42</v>
      </c>
      <c r="G72" s="32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ht="15">
      <c r="A73" s="28" t="s">
        <v>76</v>
      </c>
      <c r="B73" s="31" t="s">
        <v>42</v>
      </c>
      <c r="G73" s="32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ht="15">
      <c r="A74" s="49" t="s">
        <v>77</v>
      </c>
      <c r="B74" s="31" t="s">
        <v>42</v>
      </c>
      <c r="G74" s="32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</row>
    <row r="75" spans="1:27" ht="15"/>
    <row r="76" spans="1:27" ht="15">
      <c r="A76" s="28" t="s">
        <v>78</v>
      </c>
      <c r="B76" s="31" t="s">
        <v>42</v>
      </c>
      <c r="G76" s="32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</row>
    <row r="77" spans="1:27" ht="15.75" customHeight="1">
      <c r="L77" s="47"/>
    </row>
    <row r="78" spans="1:27" ht="18">
      <c r="A78" s="5" t="s">
        <v>79</v>
      </c>
      <c r="B78" s="31"/>
    </row>
    <row r="79" spans="1:27" ht="15">
      <c r="A79" s="52" t="s">
        <v>80</v>
      </c>
      <c r="B79" s="31"/>
    </row>
    <row r="80" spans="1:27" ht="15">
      <c r="A80" s="53" t="s">
        <v>81</v>
      </c>
      <c r="B80" s="31" t="s">
        <v>82</v>
      </c>
      <c r="C80" s="55">
        <v>3</v>
      </c>
    </row>
    <row r="81" spans="1:1" ht="15">
      <c r="A81" s="26"/>
    </row>
    <row r="82" spans="1:1" ht="15.75" hidden="1" customHeight="1"/>
    <row r="83" spans="1:1" ht="15.75" hidden="1" customHeight="1"/>
    <row r="84" spans="1:1" ht="15.75" hidden="1" customHeight="1"/>
    <row r="85" spans="1:1" ht="15.75" hidden="1" customHeight="1"/>
    <row r="86" spans="1:1" ht="15.75" hidden="1" customHeight="1"/>
    <row r="87" spans="1:1" ht="15.75" hidden="1" customHeight="1"/>
    <row r="88" spans="1:1" ht="15.75" hidden="1" customHeight="1"/>
    <row r="89" spans="1:1" ht="15.75" hidden="1" customHeight="1"/>
    <row r="90" spans="1:1" ht="15.75" hidden="1" customHeight="1"/>
    <row r="91" spans="1:1" ht="15.75" hidden="1" customHeight="1"/>
    <row r="92" spans="1:1" ht="15.75" hidden="1" customHeight="1"/>
    <row r="93" spans="1:1" ht="15.75" hidden="1" customHeight="1"/>
    <row r="94" spans="1:1" ht="15.75" hidden="1" customHeight="1"/>
    <row r="95" spans="1:1" ht="15.75" hidden="1" customHeight="1"/>
    <row r="96" spans="1:1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customHeight="1"/>
  </sheetData>
  <conditionalFormatting sqref="H5:AA6">
    <cfRule type="cellIs" dxfId="0" priority="1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16</vt:i4>
      </vt:variant>
    </vt:vector>
  </HeadingPairs>
  <TitlesOfParts>
    <vt:vector size="22" baseType="lpstr">
      <vt:lpstr>Range</vt:lpstr>
      <vt:lpstr>Table 2D</vt:lpstr>
      <vt:lpstr>Data 3D</vt:lpstr>
      <vt:lpstr>Tablular Format</vt:lpstr>
      <vt:lpstr>CF Waterfall</vt:lpstr>
      <vt:lpstr>Ex</vt:lpstr>
      <vt:lpstr>Amount</vt:lpstr>
      <vt:lpstr>Aunit</vt:lpstr>
      <vt:lpstr>City</vt:lpstr>
      <vt:lpstr>Ex!Mths_in_Qtr</vt:lpstr>
      <vt:lpstr>Mths_in_Qtr</vt:lpstr>
      <vt:lpstr>Period</vt:lpstr>
      <vt:lpstr>Product</vt:lpstr>
      <vt:lpstr>'Data 3D'!Product1</vt:lpstr>
      <vt:lpstr>Product1</vt:lpstr>
      <vt:lpstr>'Data 3D'!Product2</vt:lpstr>
      <vt:lpstr>Product2</vt:lpstr>
      <vt:lpstr>'Data 3D'!Product3</vt:lpstr>
      <vt:lpstr>Product3</vt:lpstr>
      <vt:lpstr>ProductUnit</vt:lpstr>
      <vt:lpstr>UnitMel</vt:lpstr>
      <vt:lpstr>UnitSyd</vt:lpstr>
    </vt:vector>
  </TitlesOfParts>
  <Company>Scalabrini Village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Hongtao Jiang</dc:creator>
  <cp:lastModifiedBy>Hunter</cp:lastModifiedBy>
  <dcterms:created xsi:type="dcterms:W3CDTF">2015-11-23T02:13:25Z</dcterms:created>
  <dcterms:modified xsi:type="dcterms:W3CDTF">2019-06-29T13:17:17Z</dcterms:modified>
</cp:coreProperties>
</file>